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835" activeTab="3"/>
  </bookViews>
  <sheets>
    <sheet name="Galleon" sheetId="1" r:id="rId1"/>
    <sheet name="Interceptor" sheetId="2" r:id="rId2"/>
    <sheet name="Frigate" sheetId="3" r:id="rId3"/>
    <sheet name="Carrier" sheetId="4" r:id="rId4"/>
    <sheet name="Barrelsubs" sheetId="5" r:id="rId5"/>
    <sheet name="Weapons" sheetId="6" r:id="rId6"/>
    <sheet name="Tables" sheetId="7" r:id="rId7"/>
  </sheets>
  <definedNames/>
  <calcPr fullCalcOnLoad="1"/>
</workbook>
</file>

<file path=xl/sharedStrings.xml><?xml version="1.0" encoding="utf-8"?>
<sst xmlns="http://schemas.openxmlformats.org/spreadsheetml/2006/main" count="333" uniqueCount="93">
  <si>
    <t>Length</t>
  </si>
  <si>
    <t>Class</t>
  </si>
  <si>
    <t>Deck Weapons</t>
  </si>
  <si>
    <t>Hull Weapons</t>
  </si>
  <si>
    <t>Rear Castle Weapons</t>
  </si>
  <si>
    <t>Structure</t>
  </si>
  <si>
    <t>Armour</t>
  </si>
  <si>
    <t>Toughness</t>
  </si>
  <si>
    <t>Rockets</t>
  </si>
  <si>
    <t>Cannon</t>
  </si>
  <si>
    <t>Volley Gun</t>
  </si>
  <si>
    <t>Dingy</t>
  </si>
  <si>
    <t>Schooner</t>
  </si>
  <si>
    <t>Frigate</t>
  </si>
  <si>
    <t>Galleon</t>
  </si>
  <si>
    <t>Movement</t>
  </si>
  <si>
    <t>Titan</t>
  </si>
  <si>
    <t>Turn</t>
  </si>
  <si>
    <t>Points</t>
  </si>
  <si>
    <t>Main Guns</t>
  </si>
  <si>
    <t>W</t>
  </si>
  <si>
    <t>Glad</t>
  </si>
  <si>
    <t>Crew below deck</t>
  </si>
  <si>
    <t>C</t>
  </si>
  <si>
    <t>R</t>
  </si>
  <si>
    <t>Battle Axe</t>
  </si>
  <si>
    <t>Damage</t>
  </si>
  <si>
    <t>Ripper I</t>
  </si>
  <si>
    <t>Ripper II</t>
  </si>
  <si>
    <t>T-Cutter</t>
  </si>
  <si>
    <t>Cutter I</t>
  </si>
  <si>
    <t>Cutter II</t>
  </si>
  <si>
    <t>Recon</t>
  </si>
  <si>
    <t>Deck Crew</t>
  </si>
  <si>
    <t>Rigging Crew</t>
  </si>
  <si>
    <t>Below Deck Crew</t>
  </si>
  <si>
    <t>Total Crew</t>
  </si>
  <si>
    <t>Small Vessels</t>
  </si>
  <si>
    <t>Pocket Ironclad</t>
  </si>
  <si>
    <t>Crew on main deck &amp; rigging</t>
  </si>
  <si>
    <t>Castle Weapons</t>
  </si>
  <si>
    <t>Extra Crew</t>
  </si>
  <si>
    <t>Weapon Points</t>
  </si>
  <si>
    <t>Each Weapon</t>
  </si>
  <si>
    <t>Captains Re-roll</t>
  </si>
  <si>
    <t>M</t>
  </si>
  <si>
    <t>Mortar</t>
  </si>
  <si>
    <t>Use Cost</t>
  </si>
  <si>
    <t>Close</t>
  </si>
  <si>
    <t>Medium</t>
  </si>
  <si>
    <t>Long</t>
  </si>
  <si>
    <t>Strength</t>
  </si>
  <si>
    <t>Special</t>
  </si>
  <si>
    <t>ST</t>
  </si>
  <si>
    <t>Target Toughness</t>
  </si>
  <si>
    <t>-</t>
  </si>
  <si>
    <t>AM</t>
  </si>
  <si>
    <t>Penetration Modifier</t>
  </si>
  <si>
    <t>Siege Weapon, Indirect Fire, 2" Blast</t>
  </si>
  <si>
    <t>Total AR Modifier</t>
  </si>
  <si>
    <t>Siege Weapon, Indirect Fire, 3" Blast, Save x2</t>
  </si>
  <si>
    <t>Burst Fire (x4)</t>
  </si>
  <si>
    <t>Siege Weapon, Indirect, Burst Fire (x2), 2" Blast</t>
  </si>
  <si>
    <t>Musket</t>
  </si>
  <si>
    <t>8/+1</t>
  </si>
  <si>
    <t>16/+0</t>
  </si>
  <si>
    <t>24/-1</t>
  </si>
  <si>
    <t>Pistol</t>
  </si>
  <si>
    <t>6/+2</t>
  </si>
  <si>
    <t>12/+1</t>
  </si>
  <si>
    <t>18/+0</t>
  </si>
  <si>
    <t>Model gains Extra Attack (x2) for first round of CC</t>
  </si>
  <si>
    <t>Improvised Weapon</t>
  </si>
  <si>
    <t>Close Combat</t>
  </si>
  <si>
    <t>Sword/Axe</t>
  </si>
  <si>
    <t>Crew</t>
  </si>
  <si>
    <t>No Quarter - Naval Weapons Chart</t>
  </si>
  <si>
    <t>Extra Movement</t>
  </si>
  <si>
    <t>On Hull Length</t>
  </si>
  <si>
    <t>The Rocinante</t>
  </si>
  <si>
    <t>The Interceptor</t>
  </si>
  <si>
    <t>The Defiant</t>
  </si>
  <si>
    <t>Iron Warrior</t>
  </si>
  <si>
    <t>Swivel Gun</t>
  </si>
  <si>
    <t>Burst Fire (x2)</t>
  </si>
  <si>
    <t>ST4+0</t>
  </si>
  <si>
    <t>ST4+1</t>
  </si>
  <si>
    <t>One Weapon Per</t>
  </si>
  <si>
    <t>Cells</t>
  </si>
  <si>
    <t>Max Weapons</t>
  </si>
  <si>
    <t>n/a</t>
  </si>
  <si>
    <t>Model Number</t>
  </si>
  <si>
    <t>1 Volley Gun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</si>
</sst>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sz val="26"/>
      <name val="Arial"/>
      <family val="0"/>
    </font>
    <font>
      <sz val="8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10"/>
      <color indexed="55"/>
      <name val="Arial"/>
      <family val="0"/>
    </font>
    <font>
      <sz val="14"/>
      <name val="Arial"/>
      <family val="0"/>
    </font>
    <font>
      <b/>
      <sz val="10"/>
      <color indexed="9"/>
      <name val="Arial"/>
      <family val="2"/>
    </font>
    <font>
      <sz val="12"/>
      <name val="Arial"/>
      <family val="0"/>
    </font>
    <font>
      <sz val="20"/>
      <name val="Arial"/>
      <family val="0"/>
    </font>
    <font>
      <sz val="48"/>
      <name val="Imprint MT Shadow"/>
      <family val="5"/>
    </font>
    <font>
      <sz val="48"/>
      <name val="Calligraph421 BT"/>
      <family val="4"/>
    </font>
    <font>
      <sz val="48"/>
      <name val="Franklin Gothic Heavy"/>
      <family val="2"/>
    </font>
    <font>
      <sz val="24"/>
      <name val="Imprint MT Shadow"/>
      <family val="5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 textRotation="180"/>
    </xf>
    <xf numFmtId="0" fontId="0" fillId="3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 horizontal="center" textRotation="180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vertical="top"/>
    </xf>
    <xf numFmtId="0" fontId="9" fillId="5" borderId="1" xfId="0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textRotation="180" wrapText="1"/>
    </xf>
    <xf numFmtId="0" fontId="0" fillId="0" borderId="0" xfId="0" applyAlignment="1">
      <alignment/>
    </xf>
    <xf numFmtId="0" fontId="7" fillId="0" borderId="0" xfId="0" applyFont="1" applyAlignment="1">
      <alignment horizontal="center" textRotation="180" wrapText="1"/>
    </xf>
    <xf numFmtId="0" fontId="0" fillId="0" borderId="0" xfId="0" applyAlignment="1">
      <alignment wrapText="1"/>
    </xf>
    <xf numFmtId="0" fontId="9" fillId="4" borderId="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workbookViewId="0" topLeftCell="A1">
      <selection activeCell="V20" sqref="V20"/>
    </sheetView>
  </sheetViews>
  <sheetFormatPr defaultColWidth="9.140625" defaultRowHeight="12.75"/>
  <cols>
    <col min="1" max="1" width="14.28125" style="0" bestFit="1" customWidth="1"/>
    <col min="2" max="2" width="5.7109375" style="0" customWidth="1"/>
    <col min="3" max="3" width="22.57421875" style="0" customWidth="1"/>
    <col min="5" max="5" width="6.00390625" style="1" customWidth="1"/>
    <col min="6" max="25" width="3.140625" style="1" customWidth="1"/>
    <col min="26" max="26" width="3.7109375" style="0" customWidth="1"/>
    <col min="27" max="27" width="22.28125" style="0" customWidth="1"/>
  </cols>
  <sheetData>
    <row r="1" spans="1:27" s="34" customFormat="1" ht="60">
      <c r="A1" s="44" t="s">
        <v>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ht="12.75">
      <c r="Z2">
        <f aca="true" t="shared" si="0" ref="Z2:Z23">IF(COUNTA(F2:Y2)&gt;0,COUNTA(F2:Y2),"")</f>
      </c>
    </row>
    <row r="3" ht="12.75">
      <c r="Z3">
        <f t="shared" si="0"/>
      </c>
    </row>
    <row r="4" spans="1:27" ht="12.75">
      <c r="A4" t="s">
        <v>1</v>
      </c>
      <c r="B4" s="3">
        <v>5</v>
      </c>
      <c r="P4" s="10"/>
      <c r="Q4" s="10"/>
      <c r="R4" s="10"/>
      <c r="S4" s="11" t="s">
        <v>23</v>
      </c>
      <c r="T4" s="6"/>
      <c r="U4" s="11" t="s">
        <v>23</v>
      </c>
      <c r="V4" s="6"/>
      <c r="Z4">
        <f t="shared" si="0"/>
        <v>2</v>
      </c>
      <c r="AA4" t="s">
        <v>9</v>
      </c>
    </row>
    <row r="5" spans="2:26" ht="12.75">
      <c r="B5" s="3"/>
      <c r="P5" s="10"/>
      <c r="Q5" s="10"/>
      <c r="R5" s="10"/>
      <c r="S5" s="6"/>
      <c r="T5" s="6"/>
      <c r="U5" s="6"/>
      <c r="V5" s="6"/>
      <c r="W5" s="6"/>
      <c r="Z5">
        <f t="shared" si="0"/>
      </c>
    </row>
    <row r="6" spans="1:27" ht="12.75">
      <c r="A6" t="s">
        <v>0</v>
      </c>
      <c r="B6" s="3">
        <v>18</v>
      </c>
      <c r="D6" t="s">
        <v>4</v>
      </c>
      <c r="P6" s="10"/>
      <c r="Q6" s="10"/>
      <c r="R6" s="10"/>
      <c r="S6" s="6"/>
      <c r="T6" s="6"/>
      <c r="U6" s="6"/>
      <c r="V6" s="11" t="s">
        <v>24</v>
      </c>
      <c r="W6" s="6"/>
      <c r="Z6">
        <f t="shared" si="0"/>
        <v>1</v>
      </c>
      <c r="AA6" t="s">
        <v>8</v>
      </c>
    </row>
    <row r="7" spans="2:26" ht="12.75">
      <c r="B7" s="3"/>
      <c r="P7" s="10"/>
      <c r="Q7" s="10"/>
      <c r="R7" s="10"/>
      <c r="S7" s="6"/>
      <c r="T7" s="6"/>
      <c r="U7" s="6"/>
      <c r="V7" s="6"/>
      <c r="W7" s="6"/>
      <c r="Z7">
        <f t="shared" si="0"/>
      </c>
    </row>
    <row r="8" spans="1:27" ht="12.75">
      <c r="A8" t="s">
        <v>15</v>
      </c>
      <c r="B8" s="7">
        <f>SUM(B6)+VLOOKUP(B4,Tables!B4:C8,2,FALSE)</f>
        <v>14</v>
      </c>
      <c r="P8" s="10"/>
      <c r="Q8" s="10"/>
      <c r="R8" s="10"/>
      <c r="S8" s="11" t="s">
        <v>23</v>
      </c>
      <c r="T8" s="6"/>
      <c r="U8" s="11" t="s">
        <v>23</v>
      </c>
      <c r="V8" s="6"/>
      <c r="Z8">
        <f t="shared" si="0"/>
        <v>2</v>
      </c>
      <c r="AA8" t="s">
        <v>9</v>
      </c>
    </row>
    <row r="9" spans="15:26" ht="12.75">
      <c r="O9" s="10"/>
      <c r="P9" s="10"/>
      <c r="Q9" s="10"/>
      <c r="R9" s="10"/>
      <c r="Z9">
        <f t="shared" si="0"/>
      </c>
    </row>
    <row r="10" spans="1:26" ht="12.75">
      <c r="A10" t="s">
        <v>17</v>
      </c>
      <c r="B10" s="7" t="str">
        <f>IF(B8&lt;B6,INT(B8/2)&amp;"""",INT(B6/2)&amp;"""")</f>
        <v>7"</v>
      </c>
      <c r="Z10">
        <f t="shared" si="0"/>
      </c>
    </row>
    <row r="11" spans="8:27" ht="12.75">
      <c r="H11" s="10"/>
      <c r="I11" s="10"/>
      <c r="J11" s="6"/>
      <c r="K11" s="11" t="s">
        <v>23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Z11">
        <f t="shared" si="0"/>
        <v>1</v>
      </c>
      <c r="AA11" t="s">
        <v>9</v>
      </c>
    </row>
    <row r="12" spans="1:26" ht="12.75">
      <c r="A12" t="s">
        <v>5</v>
      </c>
      <c r="B12" s="7">
        <f>SUM(B4*B6)</f>
        <v>90</v>
      </c>
      <c r="G12" s="1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Z12">
        <f t="shared" si="0"/>
      </c>
    </row>
    <row r="13" spans="4:27" ht="12.75">
      <c r="D13" t="s">
        <v>2</v>
      </c>
      <c r="F13" s="6"/>
      <c r="G13" s="6"/>
      <c r="H13" s="11"/>
      <c r="I13" s="6"/>
      <c r="J13" s="6"/>
      <c r="K13" s="6"/>
      <c r="L13" s="6"/>
      <c r="M13" s="6"/>
      <c r="N13" s="6"/>
      <c r="O13" s="6"/>
      <c r="P13" s="14"/>
      <c r="Q13" s="6"/>
      <c r="R13" s="6"/>
      <c r="S13" s="6"/>
      <c r="T13" s="6"/>
      <c r="U13" s="6"/>
      <c r="V13" s="6"/>
      <c r="W13" s="6"/>
      <c r="Z13">
        <f t="shared" si="0"/>
      </c>
      <c r="AA13" t="s">
        <v>92</v>
      </c>
    </row>
    <row r="14" spans="1:26" ht="12.75">
      <c r="A14" t="s">
        <v>6</v>
      </c>
      <c r="B14" s="3">
        <v>5</v>
      </c>
      <c r="G14" s="1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Z14">
        <f t="shared" si="0"/>
      </c>
    </row>
    <row r="15" spans="8:27" ht="12.75">
      <c r="H15" s="10"/>
      <c r="I15" s="10"/>
      <c r="J15" s="6"/>
      <c r="K15" s="11" t="s">
        <v>23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Z15">
        <f t="shared" si="0"/>
        <v>1</v>
      </c>
      <c r="AA15" t="s">
        <v>9</v>
      </c>
    </row>
    <row r="16" spans="1:26" ht="12.75">
      <c r="A16" t="s">
        <v>7</v>
      </c>
      <c r="B16" s="3">
        <v>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Z16">
        <f t="shared" si="0"/>
      </c>
    </row>
    <row r="17" spans="8:26" ht="12.75"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Z17">
        <f t="shared" si="0"/>
      </c>
    </row>
    <row r="18" spans="1:27" ht="12.75">
      <c r="A18" t="s">
        <v>36</v>
      </c>
      <c r="B18" s="7">
        <f>SUM(B19:B21)</f>
        <v>64</v>
      </c>
      <c r="H18" s="10"/>
      <c r="I18" s="10"/>
      <c r="J18" s="6"/>
      <c r="K18" s="6"/>
      <c r="L18" s="11" t="s">
        <v>23</v>
      </c>
      <c r="M18" s="6"/>
      <c r="N18" s="11" t="s">
        <v>23</v>
      </c>
      <c r="O18" s="6"/>
      <c r="P18" s="11" t="s">
        <v>23</v>
      </c>
      <c r="Q18" s="6"/>
      <c r="R18" s="11" t="s">
        <v>23</v>
      </c>
      <c r="S18" s="6"/>
      <c r="T18" s="11" t="s">
        <v>23</v>
      </c>
      <c r="U18" s="6"/>
      <c r="V18" s="6"/>
      <c r="Z18">
        <f t="shared" si="0"/>
        <v>5</v>
      </c>
      <c r="AA18" t="s">
        <v>9</v>
      </c>
    </row>
    <row r="19" spans="2:27" ht="12.75">
      <c r="B19" s="17">
        <f>SUM(B6+B4)</f>
        <v>23</v>
      </c>
      <c r="C19" s="16" t="s">
        <v>33</v>
      </c>
      <c r="G19" s="1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1" t="s">
        <v>23</v>
      </c>
      <c r="Z19">
        <f t="shared" si="0"/>
        <v>1</v>
      </c>
      <c r="AA19" t="s">
        <v>9</v>
      </c>
    </row>
    <row r="20" spans="2:26" ht="12.75">
      <c r="B20" s="17">
        <f>SUM(B4)</f>
        <v>5</v>
      </c>
      <c r="C20" s="16" t="s">
        <v>34</v>
      </c>
      <c r="D20" t="s">
        <v>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Z20">
        <f t="shared" si="0"/>
      </c>
    </row>
    <row r="21" spans="2:27" ht="12.75">
      <c r="B21" s="17">
        <f>SUM(B6*2)</f>
        <v>36</v>
      </c>
      <c r="C21" s="16" t="s">
        <v>35</v>
      </c>
      <c r="G21" s="1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1" t="s">
        <v>23</v>
      </c>
      <c r="Z21">
        <f t="shared" si="0"/>
        <v>1</v>
      </c>
      <c r="AA21" t="s">
        <v>9</v>
      </c>
    </row>
    <row r="22" spans="8:27" ht="12.75">
      <c r="H22" s="10"/>
      <c r="I22" s="10"/>
      <c r="J22" s="6"/>
      <c r="K22" s="6"/>
      <c r="L22" s="11" t="s">
        <v>23</v>
      </c>
      <c r="M22" s="6"/>
      <c r="N22" s="11" t="s">
        <v>23</v>
      </c>
      <c r="O22" s="6"/>
      <c r="P22" s="11" t="s">
        <v>23</v>
      </c>
      <c r="Q22" s="6"/>
      <c r="R22" s="11" t="s">
        <v>23</v>
      </c>
      <c r="S22" s="6"/>
      <c r="T22" s="11" t="s">
        <v>23</v>
      </c>
      <c r="U22" s="6"/>
      <c r="V22" s="6"/>
      <c r="Z22">
        <f t="shared" si="0"/>
        <v>5</v>
      </c>
      <c r="AA22" t="s">
        <v>9</v>
      </c>
    </row>
    <row r="23" spans="1:26" ht="12.75">
      <c r="A23" t="s">
        <v>89</v>
      </c>
      <c r="B23">
        <f>INT((B12/Tables!$B$12)+0.5)</f>
        <v>23</v>
      </c>
      <c r="C23" s="36" t="s">
        <v>19</v>
      </c>
      <c r="Z23">
        <f t="shared" si="0"/>
      </c>
    </row>
    <row r="24" spans="26:27" ht="12.75">
      <c r="Z24">
        <f>SUM(Z4:Z22)</f>
        <v>19</v>
      </c>
      <c r="AA24" t="s">
        <v>19</v>
      </c>
    </row>
    <row r="25" spans="1:26" ht="12.75">
      <c r="A25" t="s">
        <v>18</v>
      </c>
      <c r="B25" s="7">
        <f>B6+B12+B18+(Z24*Tables!$B$10)</f>
        <v>457</v>
      </c>
      <c r="E25" s="1" t="s">
        <v>1</v>
      </c>
      <c r="Z25" t="str">
        <f>"1 [W] Every "&amp;INT((B6*(B4))/Z24)&amp;" Structure Cells"</f>
        <v>1 [W] Every 4 Structure Cells</v>
      </c>
    </row>
    <row r="26" spans="5:23" ht="12.75">
      <c r="E26" s="1">
        <v>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5:23" ht="12.75">
      <c r="E27" s="1">
        <v>4</v>
      </c>
      <c r="F27" s="2" t="s">
        <v>20</v>
      </c>
      <c r="G27" s="2"/>
      <c r="H27" s="2"/>
      <c r="I27" s="2"/>
      <c r="J27" s="2" t="s">
        <v>20</v>
      </c>
      <c r="K27" s="2"/>
      <c r="L27" s="2"/>
      <c r="M27" s="2"/>
      <c r="N27" s="2" t="s">
        <v>20</v>
      </c>
      <c r="O27" s="2"/>
      <c r="P27" s="2"/>
      <c r="Q27" s="2"/>
      <c r="R27" s="2" t="s">
        <v>20</v>
      </c>
      <c r="S27" s="2"/>
      <c r="T27" s="2"/>
      <c r="U27" s="2"/>
      <c r="V27" s="2" t="s">
        <v>20</v>
      </c>
      <c r="W27" s="2"/>
    </row>
    <row r="28" spans="5:23" ht="12.75">
      <c r="E28" s="1">
        <v>3</v>
      </c>
      <c r="F28" s="2"/>
      <c r="G28" s="2"/>
      <c r="H28" s="2" t="s">
        <v>20</v>
      </c>
      <c r="I28" s="2"/>
      <c r="J28" s="2"/>
      <c r="K28" s="2"/>
      <c r="L28" s="2" t="s">
        <v>20</v>
      </c>
      <c r="M28" s="2"/>
      <c r="N28" s="2"/>
      <c r="O28" s="2"/>
      <c r="P28" s="2" t="s">
        <v>20</v>
      </c>
      <c r="Q28" s="2"/>
      <c r="R28" s="2"/>
      <c r="S28" s="2"/>
      <c r="T28" s="2" t="s">
        <v>20</v>
      </c>
      <c r="U28" s="2"/>
      <c r="V28" s="2"/>
      <c r="W28" s="2"/>
    </row>
    <row r="29" spans="5:26" ht="12.75">
      <c r="E29" s="1">
        <v>2</v>
      </c>
      <c r="F29" s="2" t="s">
        <v>20</v>
      </c>
      <c r="G29" s="2"/>
      <c r="H29" s="2"/>
      <c r="I29" s="2"/>
      <c r="J29" s="2" t="s">
        <v>20</v>
      </c>
      <c r="K29" s="2"/>
      <c r="L29" s="2"/>
      <c r="M29" s="2"/>
      <c r="N29" s="2" t="s">
        <v>20</v>
      </c>
      <c r="O29" s="2"/>
      <c r="P29" s="2"/>
      <c r="Q29" s="2"/>
      <c r="R29" s="2" t="s">
        <v>20</v>
      </c>
      <c r="S29" s="2"/>
      <c r="T29" s="2"/>
      <c r="U29" s="2"/>
      <c r="V29" s="2" t="s">
        <v>20</v>
      </c>
      <c r="W29" s="2"/>
      <c r="Z29">
        <f>COUNTA(F26:Y30)</f>
        <v>18</v>
      </c>
    </row>
    <row r="30" spans="5:23" ht="12.75">
      <c r="E30" s="1">
        <v>1</v>
      </c>
      <c r="F30" s="2"/>
      <c r="G30" s="2"/>
      <c r="H30" s="2" t="s">
        <v>20</v>
      </c>
      <c r="I30" s="2"/>
      <c r="J30" s="2"/>
      <c r="K30" s="2"/>
      <c r="L30" s="2" t="s">
        <v>20</v>
      </c>
      <c r="M30" s="2"/>
      <c r="N30" s="2"/>
      <c r="O30" s="2"/>
      <c r="P30" s="2" t="s">
        <v>20</v>
      </c>
      <c r="Q30" s="2"/>
      <c r="R30" s="2"/>
      <c r="S30" s="2"/>
      <c r="T30" s="2" t="s">
        <v>20</v>
      </c>
      <c r="U30" s="2"/>
      <c r="V30" s="2"/>
      <c r="W30" s="2"/>
    </row>
    <row r="31" spans="6:26" ht="12.75">
      <c r="F31" s="1">
        <v>1</v>
      </c>
      <c r="G31" s="1">
        <f>SUM(F31+1)</f>
        <v>2</v>
      </c>
      <c r="H31" s="1">
        <f aca="true" t="shared" si="1" ref="H31:Y31">SUM(G31+1)</f>
        <v>3</v>
      </c>
      <c r="I31" s="1">
        <f t="shared" si="1"/>
        <v>4</v>
      </c>
      <c r="J31" s="1">
        <f t="shared" si="1"/>
        <v>5</v>
      </c>
      <c r="K31" s="1">
        <f t="shared" si="1"/>
        <v>6</v>
      </c>
      <c r="L31" s="1">
        <f t="shared" si="1"/>
        <v>7</v>
      </c>
      <c r="M31" s="1">
        <f t="shared" si="1"/>
        <v>8</v>
      </c>
      <c r="N31" s="1">
        <f t="shared" si="1"/>
        <v>9</v>
      </c>
      <c r="O31" s="1">
        <f t="shared" si="1"/>
        <v>10</v>
      </c>
      <c r="P31" s="1">
        <f t="shared" si="1"/>
        <v>11</v>
      </c>
      <c r="Q31" s="1">
        <f t="shared" si="1"/>
        <v>12</v>
      </c>
      <c r="R31" s="1">
        <f t="shared" si="1"/>
        <v>13</v>
      </c>
      <c r="S31" s="1">
        <f t="shared" si="1"/>
        <v>14</v>
      </c>
      <c r="T31" s="1">
        <f t="shared" si="1"/>
        <v>15</v>
      </c>
      <c r="U31" s="1">
        <f t="shared" si="1"/>
        <v>16</v>
      </c>
      <c r="V31" s="1">
        <f t="shared" si="1"/>
        <v>17</v>
      </c>
      <c r="W31" s="1">
        <f t="shared" si="1"/>
        <v>18</v>
      </c>
      <c r="X31" s="1">
        <f t="shared" si="1"/>
        <v>19</v>
      </c>
      <c r="Y31" s="1">
        <f t="shared" si="1"/>
        <v>20</v>
      </c>
      <c r="Z31" s="1"/>
    </row>
    <row r="32" spans="6:26" ht="12.75">
      <c r="F32" s="43" t="s">
        <v>0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1"/>
    </row>
    <row r="34" spans="5:19" ht="12.75">
      <c r="E34" s="8" t="s">
        <v>39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6:19" ht="12.75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7" spans="5:23" ht="12.75">
      <c r="E37" s="8" t="s">
        <v>22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>
      <c r="A38" t="s">
        <v>44</v>
      </c>
      <c r="B38" s="1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</sheetData>
  <mergeCells count="2">
    <mergeCell ref="F32:Y32"/>
    <mergeCell ref="A1:AA1"/>
  </mergeCells>
  <printOptions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workbookViewId="0" topLeftCell="A1">
      <selection activeCell="C27" sqref="C27"/>
    </sheetView>
  </sheetViews>
  <sheetFormatPr defaultColWidth="9.140625" defaultRowHeight="12.75"/>
  <cols>
    <col min="1" max="1" width="14.28125" style="0" bestFit="1" customWidth="1"/>
    <col min="2" max="2" width="5.7109375" style="0" customWidth="1"/>
    <col min="3" max="3" width="22.57421875" style="0" customWidth="1"/>
    <col min="5" max="5" width="6.00390625" style="1" customWidth="1"/>
    <col min="6" max="25" width="3.140625" style="1" customWidth="1"/>
    <col min="26" max="26" width="3.7109375" style="0" customWidth="1"/>
    <col min="27" max="27" width="21.28125" style="0" customWidth="1"/>
  </cols>
  <sheetData>
    <row r="1" spans="1:27" s="33" customFormat="1" ht="60.75">
      <c r="A1" s="45" t="s">
        <v>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ht="12.75">
      <c r="Z2">
        <f aca="true" t="shared" si="0" ref="Z2:Z11">IF(COUNTA(F2:Y2)&gt;0,COUNTA(F2:Y2),"")</f>
      </c>
    </row>
    <row r="3" spans="4:26" ht="12.75">
      <c r="D3" s="4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Z3">
        <f t="shared" si="0"/>
      </c>
    </row>
    <row r="4" spans="1:26" ht="12.75">
      <c r="A4" t="s">
        <v>1</v>
      </c>
      <c r="B4" s="3">
        <v>4</v>
      </c>
      <c r="D4" s="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Z4">
        <f t="shared" si="0"/>
      </c>
    </row>
    <row r="5" spans="2:26" ht="12.75">
      <c r="B5" s="3"/>
      <c r="D5" s="4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Z5">
        <f t="shared" si="0"/>
      </c>
    </row>
    <row r="6" spans="1:26" ht="12.75">
      <c r="A6" t="s">
        <v>0</v>
      </c>
      <c r="B6" s="3">
        <v>12</v>
      </c>
      <c r="D6" s="4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Z6">
        <f t="shared" si="0"/>
      </c>
    </row>
    <row r="7" spans="2:26" ht="12.75">
      <c r="B7" s="3"/>
      <c r="D7" s="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Z7">
        <f t="shared" si="0"/>
      </c>
    </row>
    <row r="8" spans="1:26" ht="12.75">
      <c r="A8" t="s">
        <v>15</v>
      </c>
      <c r="B8" s="7">
        <f>SUM(B6)+VLOOKUP(B4,Tables!B4:C8,2,FALSE)</f>
        <v>22</v>
      </c>
      <c r="D8" s="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Z8">
        <f t="shared" si="0"/>
      </c>
    </row>
    <row r="9" spans="4:26" ht="12.75">
      <c r="D9" s="4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Z9">
        <f t="shared" si="0"/>
      </c>
    </row>
    <row r="10" spans="1:26" ht="12.75">
      <c r="A10" t="s">
        <v>17</v>
      </c>
      <c r="B10" s="7" t="str">
        <f>IF(B8&lt;B6,INT(B8/2)&amp;"""",INT(B6/2)&amp;"""")</f>
        <v>6"</v>
      </c>
      <c r="Z10">
        <f t="shared" si="0"/>
      </c>
    </row>
    <row r="11" spans="7:27" ht="12.75">
      <c r="G11" s="10"/>
      <c r="H11" s="11" t="s">
        <v>23</v>
      </c>
      <c r="I11" s="6"/>
      <c r="J11" s="11" t="s">
        <v>23</v>
      </c>
      <c r="K11" s="6"/>
      <c r="L11" s="11" t="s">
        <v>23</v>
      </c>
      <c r="M11" s="6"/>
      <c r="N11" s="11" t="s">
        <v>23</v>
      </c>
      <c r="O11" s="6"/>
      <c r="P11" s="11" t="s">
        <v>23</v>
      </c>
      <c r="Z11">
        <f t="shared" si="0"/>
        <v>5</v>
      </c>
      <c r="AA11" t="s">
        <v>9</v>
      </c>
    </row>
    <row r="12" spans="1:26" ht="12.75">
      <c r="A12" t="s">
        <v>5</v>
      </c>
      <c r="B12" s="7">
        <f>SUM(B4*B6)</f>
        <v>48</v>
      </c>
      <c r="F12" s="1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Z12">
        <f aca="true" t="shared" si="1" ref="Z12:Z23">IF(COUNTA(F12:Y12)&gt;0,COUNTA(F12:Y12),"")</f>
      </c>
    </row>
    <row r="13" spans="4:27" ht="12.75">
      <c r="D13" t="s">
        <v>2</v>
      </c>
      <c r="F13" s="6"/>
      <c r="G13" s="11"/>
      <c r="H13" s="6"/>
      <c r="I13" s="6"/>
      <c r="J13" s="6"/>
      <c r="K13" s="6"/>
      <c r="L13" s="6"/>
      <c r="M13" s="6"/>
      <c r="N13" s="6"/>
      <c r="O13" s="6"/>
      <c r="P13" s="6"/>
      <c r="Q13" s="6"/>
      <c r="Z13">
        <f t="shared" si="1"/>
      </c>
      <c r="AA13" t="s">
        <v>92</v>
      </c>
    </row>
    <row r="14" spans="1:26" ht="12.75">
      <c r="A14" t="s">
        <v>6</v>
      </c>
      <c r="B14" s="3">
        <v>5</v>
      </c>
      <c r="F14" s="1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Z14">
        <f t="shared" si="1"/>
      </c>
    </row>
    <row r="15" spans="7:27" ht="12.75">
      <c r="G15" s="10"/>
      <c r="H15" s="11" t="s">
        <v>23</v>
      </c>
      <c r="I15" s="6"/>
      <c r="J15" s="11" t="s">
        <v>23</v>
      </c>
      <c r="K15" s="6"/>
      <c r="L15" s="11" t="s">
        <v>23</v>
      </c>
      <c r="M15" s="6"/>
      <c r="N15" s="11" t="s">
        <v>23</v>
      </c>
      <c r="O15" s="6"/>
      <c r="P15" s="11" t="s">
        <v>23</v>
      </c>
      <c r="Z15">
        <f t="shared" si="1"/>
        <v>5</v>
      </c>
      <c r="AA15" t="s">
        <v>9</v>
      </c>
    </row>
    <row r="16" spans="1:26" ht="12.75">
      <c r="A16" t="s">
        <v>7</v>
      </c>
      <c r="B16" s="3">
        <v>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Z16">
        <f t="shared" si="1"/>
      </c>
    </row>
    <row r="17" spans="8:26" ht="12.75"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Z17">
        <f t="shared" si="1"/>
      </c>
    </row>
    <row r="18" spans="1:27" ht="12.75">
      <c r="A18" t="s">
        <v>36</v>
      </c>
      <c r="B18" s="3">
        <f>SUM(B19:B21)</f>
        <v>44</v>
      </c>
      <c r="H18" s="6"/>
      <c r="I18" s="11" t="s">
        <v>23</v>
      </c>
      <c r="J18" s="6"/>
      <c r="K18" s="11" t="s">
        <v>23</v>
      </c>
      <c r="L18" s="6"/>
      <c r="M18" s="11" t="s">
        <v>23</v>
      </c>
      <c r="N18" s="6"/>
      <c r="O18" s="11" t="s">
        <v>23</v>
      </c>
      <c r="P18" s="6"/>
      <c r="R18" s="10"/>
      <c r="S18" s="10"/>
      <c r="T18" s="10"/>
      <c r="Z18">
        <f t="shared" si="1"/>
        <v>4</v>
      </c>
      <c r="AA18" t="s">
        <v>9</v>
      </c>
    </row>
    <row r="19" spans="2:26" ht="12.75">
      <c r="B19" s="17">
        <f>SUM(B6+B4)</f>
        <v>16</v>
      </c>
      <c r="C19" s="16" t="s">
        <v>33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0"/>
      <c r="S19" s="10"/>
      <c r="T19" s="10"/>
      <c r="Z19">
        <f t="shared" si="1"/>
      </c>
    </row>
    <row r="20" spans="2:26" ht="12.75">
      <c r="B20" s="17">
        <f>SUM(B4)</f>
        <v>4</v>
      </c>
      <c r="C20" s="16" t="s">
        <v>34</v>
      </c>
      <c r="D20" t="s">
        <v>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0"/>
      <c r="S20" s="10"/>
      <c r="T20" s="10"/>
      <c r="Z20">
        <f t="shared" si="1"/>
      </c>
    </row>
    <row r="21" spans="2:26" ht="12.75">
      <c r="B21" s="17">
        <f>SUM(B6*2)</f>
        <v>24</v>
      </c>
      <c r="C21" s="16" t="s">
        <v>35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0"/>
      <c r="S21" s="10"/>
      <c r="T21" s="10"/>
      <c r="Z21">
        <f t="shared" si="1"/>
      </c>
    </row>
    <row r="22" spans="8:27" ht="12.75">
      <c r="H22" s="6"/>
      <c r="I22" s="11" t="s">
        <v>23</v>
      </c>
      <c r="J22" s="6"/>
      <c r="K22" s="11" t="s">
        <v>23</v>
      </c>
      <c r="L22" s="6"/>
      <c r="M22" s="11" t="s">
        <v>23</v>
      </c>
      <c r="N22" s="6"/>
      <c r="O22" s="11" t="s">
        <v>23</v>
      </c>
      <c r="P22" s="6"/>
      <c r="R22" s="10"/>
      <c r="S22" s="10"/>
      <c r="T22" s="10"/>
      <c r="Z22">
        <f t="shared" si="1"/>
        <v>4</v>
      </c>
      <c r="AA22" t="s">
        <v>9</v>
      </c>
    </row>
    <row r="23" spans="1:26" ht="12.75">
      <c r="A23" t="s">
        <v>89</v>
      </c>
      <c r="B23">
        <f>INT((B12/Tables!$B$12)+0.5)</f>
        <v>12</v>
      </c>
      <c r="C23" s="36" t="s">
        <v>19</v>
      </c>
      <c r="Z23">
        <f t="shared" si="1"/>
      </c>
    </row>
    <row r="24" spans="26:27" ht="12.75">
      <c r="Z24">
        <f>SUM(Z4:Z22)</f>
        <v>18</v>
      </c>
      <c r="AA24" t="s">
        <v>19</v>
      </c>
    </row>
    <row r="25" spans="1:26" ht="12.75">
      <c r="A25" t="s">
        <v>18</v>
      </c>
      <c r="B25" s="7">
        <f>B6+B12+B18+(Z24*Tables!$B$10)</f>
        <v>374</v>
      </c>
      <c r="E25" s="1" t="s">
        <v>1</v>
      </c>
      <c r="Z25" t="str">
        <f>"1 [W] Every "&amp;INT((B6*(B4))/Z24)&amp;" Structure Cells"</f>
        <v>1 [W] Every 2 Structure Cells</v>
      </c>
    </row>
    <row r="26" spans="5:23" ht="12.75">
      <c r="E26" s="1">
        <v>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5:24" ht="12.75">
      <c r="E27" s="1">
        <v>4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5"/>
      <c r="U27" s="5"/>
      <c r="V27" s="5"/>
      <c r="W27" s="5"/>
      <c r="X27" s="5"/>
    </row>
    <row r="28" spans="5:24" ht="12.75">
      <c r="E28" s="1">
        <v>3</v>
      </c>
      <c r="F28" s="2" t="s">
        <v>20</v>
      </c>
      <c r="G28" s="2"/>
      <c r="H28" s="2" t="s">
        <v>20</v>
      </c>
      <c r="I28" s="2"/>
      <c r="J28" s="2" t="s">
        <v>20</v>
      </c>
      <c r="K28" s="2"/>
      <c r="L28" s="2" t="s">
        <v>20</v>
      </c>
      <c r="M28" s="2"/>
      <c r="N28" s="2" t="s">
        <v>20</v>
      </c>
      <c r="O28" s="2"/>
      <c r="P28" s="2" t="s">
        <v>20</v>
      </c>
      <c r="Q28" s="2"/>
      <c r="R28" s="5"/>
      <c r="S28" s="5"/>
      <c r="T28" s="5"/>
      <c r="U28" s="5"/>
      <c r="V28" s="5"/>
      <c r="W28" s="5"/>
      <c r="X28" s="5"/>
    </row>
    <row r="29" spans="5:26" ht="12.75">
      <c r="E29" s="1">
        <v>2</v>
      </c>
      <c r="F29" s="2" t="s">
        <v>20</v>
      </c>
      <c r="G29" s="2"/>
      <c r="H29" s="2" t="s">
        <v>20</v>
      </c>
      <c r="I29" s="2"/>
      <c r="J29" s="2" t="s">
        <v>20</v>
      </c>
      <c r="K29" s="2"/>
      <c r="L29" s="2" t="s">
        <v>20</v>
      </c>
      <c r="M29" s="2"/>
      <c r="N29" s="2" t="s">
        <v>20</v>
      </c>
      <c r="O29" s="2"/>
      <c r="P29" s="2" t="s">
        <v>20</v>
      </c>
      <c r="Q29" s="2"/>
      <c r="R29" s="5"/>
      <c r="S29" s="5"/>
      <c r="T29" s="5"/>
      <c r="U29" s="5"/>
      <c r="V29" s="5"/>
      <c r="W29" s="5"/>
      <c r="X29" s="5"/>
      <c r="Z29">
        <f>COUNTA(F26:Y30)</f>
        <v>18</v>
      </c>
    </row>
    <row r="30" spans="5:24" ht="12.75">
      <c r="E30" s="1">
        <v>1</v>
      </c>
      <c r="F30" s="2" t="s">
        <v>20</v>
      </c>
      <c r="G30" s="2"/>
      <c r="H30" s="2" t="s">
        <v>20</v>
      </c>
      <c r="I30" s="2"/>
      <c r="J30" s="2" t="s">
        <v>20</v>
      </c>
      <c r="K30" s="2"/>
      <c r="L30" s="2" t="s">
        <v>20</v>
      </c>
      <c r="M30" s="2"/>
      <c r="N30" s="2" t="s">
        <v>20</v>
      </c>
      <c r="O30" s="2"/>
      <c r="P30" s="2" t="s">
        <v>20</v>
      </c>
      <c r="Q30" s="2"/>
      <c r="R30" s="5"/>
      <c r="S30" s="5"/>
      <c r="T30" s="5"/>
      <c r="U30" s="5"/>
      <c r="V30" s="5"/>
      <c r="W30" s="5"/>
      <c r="X30" s="5"/>
    </row>
    <row r="31" spans="6:26" ht="12.75">
      <c r="F31" s="1">
        <v>1</v>
      </c>
      <c r="G31" s="1">
        <f>SUM(F31+1)</f>
        <v>2</v>
      </c>
      <c r="H31" s="1">
        <f aca="true" t="shared" si="2" ref="H31:Y31">SUM(G31+1)</f>
        <v>3</v>
      </c>
      <c r="I31" s="1">
        <f t="shared" si="2"/>
        <v>4</v>
      </c>
      <c r="J31" s="1">
        <f t="shared" si="2"/>
        <v>5</v>
      </c>
      <c r="K31" s="1">
        <f t="shared" si="2"/>
        <v>6</v>
      </c>
      <c r="L31" s="1">
        <f t="shared" si="2"/>
        <v>7</v>
      </c>
      <c r="M31" s="1">
        <f t="shared" si="2"/>
        <v>8</v>
      </c>
      <c r="N31" s="1">
        <f t="shared" si="2"/>
        <v>9</v>
      </c>
      <c r="O31" s="1">
        <f t="shared" si="2"/>
        <v>10</v>
      </c>
      <c r="P31" s="1">
        <f t="shared" si="2"/>
        <v>11</v>
      </c>
      <c r="Q31" s="1">
        <f t="shared" si="2"/>
        <v>12</v>
      </c>
      <c r="R31" s="1">
        <f t="shared" si="2"/>
        <v>13</v>
      </c>
      <c r="S31" s="1">
        <f t="shared" si="2"/>
        <v>14</v>
      </c>
      <c r="T31" s="1">
        <f t="shared" si="2"/>
        <v>15</v>
      </c>
      <c r="U31" s="1">
        <f t="shared" si="2"/>
        <v>16</v>
      </c>
      <c r="V31" s="1">
        <f t="shared" si="2"/>
        <v>17</v>
      </c>
      <c r="W31" s="1">
        <f t="shared" si="2"/>
        <v>18</v>
      </c>
      <c r="X31" s="1">
        <f t="shared" si="2"/>
        <v>19</v>
      </c>
      <c r="Y31" s="1">
        <f t="shared" si="2"/>
        <v>20</v>
      </c>
      <c r="Z31" s="1"/>
    </row>
    <row r="32" spans="6:26" ht="12.75">
      <c r="F32" s="43" t="s">
        <v>0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1"/>
    </row>
    <row r="34" spans="5:17" ht="12.75">
      <c r="E34" s="8" t="s">
        <v>39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5"/>
      <c r="Q34" s="5"/>
    </row>
    <row r="35" spans="6:17" ht="12.75">
      <c r="F35" s="2"/>
      <c r="G35" s="2"/>
      <c r="H35" s="2"/>
      <c r="I35" s="2"/>
      <c r="J35" s="2"/>
      <c r="K35" s="2"/>
      <c r="L35" s="2"/>
      <c r="M35" s="2"/>
      <c r="N35" s="2"/>
      <c r="O35" s="2"/>
      <c r="P35" s="5"/>
      <c r="Q35" s="5"/>
    </row>
    <row r="37" spans="5:17" ht="12.75">
      <c r="E37" s="8" t="s">
        <v>22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t="s">
        <v>44</v>
      </c>
      <c r="B38" s="1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</sheetData>
  <mergeCells count="2">
    <mergeCell ref="F32:Y32"/>
    <mergeCell ref="A1:AA1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workbookViewId="0" topLeftCell="A1">
      <selection activeCell="C30" sqref="C30"/>
    </sheetView>
  </sheetViews>
  <sheetFormatPr defaultColWidth="9.140625" defaultRowHeight="12.75"/>
  <cols>
    <col min="1" max="1" width="14.28125" style="0" bestFit="1" customWidth="1"/>
    <col min="2" max="2" width="5.7109375" style="0" customWidth="1"/>
    <col min="3" max="3" width="22.57421875" style="0" customWidth="1"/>
    <col min="5" max="5" width="6.00390625" style="1" customWidth="1"/>
    <col min="6" max="25" width="3.140625" style="1" customWidth="1"/>
    <col min="26" max="26" width="3.7109375" style="0" customWidth="1"/>
    <col min="27" max="27" width="22.28125" style="0" customWidth="1"/>
  </cols>
  <sheetData>
    <row r="1" spans="1:27" s="34" customFormat="1" ht="60">
      <c r="A1" s="44" t="s">
        <v>81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ht="12.75">
      <c r="Z2">
        <f aca="true" t="shared" si="0" ref="Z2:Z23">IF(COUNTA(F2:Y2)&gt;0,COUNTA(F2:Y2),"")</f>
      </c>
    </row>
    <row r="3" ht="12.75">
      <c r="Z3">
        <f t="shared" si="0"/>
      </c>
    </row>
    <row r="4" spans="1:27" ht="12.75">
      <c r="A4" t="s">
        <v>1</v>
      </c>
      <c r="B4" s="3">
        <v>4</v>
      </c>
      <c r="P4" s="10"/>
      <c r="Q4" s="10"/>
      <c r="R4" s="10"/>
      <c r="S4" s="9"/>
      <c r="T4" s="9"/>
      <c r="U4" s="9"/>
      <c r="V4" s="9"/>
      <c r="W4" s="9"/>
      <c r="X4" s="9"/>
      <c r="Y4" s="9"/>
      <c r="Z4">
        <f t="shared" si="0"/>
      </c>
      <c r="AA4" s="4"/>
    </row>
    <row r="5" spans="2:27" ht="12.75">
      <c r="B5" s="3"/>
      <c r="P5" s="10"/>
      <c r="Q5" s="10"/>
      <c r="R5" s="10"/>
      <c r="S5" s="9"/>
      <c r="T5" s="9"/>
      <c r="U5" s="9"/>
      <c r="V5" s="9"/>
      <c r="W5" s="9"/>
      <c r="X5" s="9"/>
      <c r="Y5" s="9"/>
      <c r="Z5">
        <f t="shared" si="0"/>
      </c>
      <c r="AA5" s="4"/>
    </row>
    <row r="6" spans="1:27" ht="12.75">
      <c r="A6" t="s">
        <v>0</v>
      </c>
      <c r="B6" s="3">
        <v>16</v>
      </c>
      <c r="P6" s="10"/>
      <c r="Q6" s="10"/>
      <c r="R6" s="10"/>
      <c r="S6" s="9"/>
      <c r="T6" s="9"/>
      <c r="U6" s="9"/>
      <c r="V6" s="9"/>
      <c r="W6" s="9"/>
      <c r="X6" s="9"/>
      <c r="Y6" s="9"/>
      <c r="Z6">
        <f t="shared" si="0"/>
      </c>
      <c r="AA6" s="4"/>
    </row>
    <row r="7" spans="2:27" ht="12.75">
      <c r="B7" s="3"/>
      <c r="P7" s="10"/>
      <c r="Q7" s="10"/>
      <c r="R7" s="10"/>
      <c r="S7" s="9"/>
      <c r="T7" s="9"/>
      <c r="U7" s="9"/>
      <c r="V7" s="9"/>
      <c r="W7" s="9"/>
      <c r="X7" s="9"/>
      <c r="Y7" s="9"/>
      <c r="Z7">
        <f t="shared" si="0"/>
      </c>
      <c r="AA7" s="4"/>
    </row>
    <row r="8" spans="1:27" ht="12.75">
      <c r="A8" t="s">
        <v>15</v>
      </c>
      <c r="B8" s="7">
        <f>SUM(B6)+VLOOKUP(B4,Tables!B4:C8,2,FALSE)</f>
        <v>26</v>
      </c>
      <c r="P8" s="10"/>
      <c r="Q8" s="10"/>
      <c r="R8" s="10"/>
      <c r="S8" s="9"/>
      <c r="T8" s="9"/>
      <c r="U8" s="9"/>
      <c r="V8" s="9"/>
      <c r="W8" s="9"/>
      <c r="X8" s="9"/>
      <c r="Y8" s="9"/>
      <c r="Z8">
        <f t="shared" si="0"/>
      </c>
      <c r="AA8" s="4"/>
    </row>
    <row r="9" spans="15:26" ht="12.75">
      <c r="O9" s="10"/>
      <c r="P9" s="10"/>
      <c r="Q9" s="10"/>
      <c r="R9" s="10"/>
      <c r="Z9">
        <f t="shared" si="0"/>
      </c>
    </row>
    <row r="10" spans="1:26" ht="12.75">
      <c r="A10" t="s">
        <v>17</v>
      </c>
      <c r="B10" s="7" t="str">
        <f>IF(B8&lt;B6,INT(B8/2)&amp;"""",INT(B6/2)&amp;"""")</f>
        <v>8"</v>
      </c>
      <c r="Z10">
        <f t="shared" si="0"/>
      </c>
    </row>
    <row r="11" spans="8:27" ht="12.75">
      <c r="H11" s="10"/>
      <c r="I11" s="10"/>
      <c r="J11" s="6"/>
      <c r="K11" s="11" t="s">
        <v>23</v>
      </c>
      <c r="L11" s="6"/>
      <c r="M11" s="6"/>
      <c r="N11" s="6"/>
      <c r="O11" s="6"/>
      <c r="P11" s="6"/>
      <c r="Q11" s="6"/>
      <c r="R11" s="6"/>
      <c r="S11" s="6"/>
      <c r="T11" s="6"/>
      <c r="Z11">
        <f t="shared" si="0"/>
        <v>1</v>
      </c>
      <c r="AA11" t="s">
        <v>9</v>
      </c>
    </row>
    <row r="12" spans="1:27" ht="12.75">
      <c r="A12" t="s">
        <v>5</v>
      </c>
      <c r="B12" s="7">
        <f>SUM(B4*B6)</f>
        <v>64</v>
      </c>
      <c r="G12" s="1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1" t="s">
        <v>45</v>
      </c>
      <c r="U12" s="6"/>
      <c r="Z12">
        <f t="shared" si="0"/>
        <v>1</v>
      </c>
      <c r="AA12" t="s">
        <v>46</v>
      </c>
    </row>
    <row r="13" spans="4:26" ht="12.75">
      <c r="D13" t="s">
        <v>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14"/>
      <c r="Q13" s="6"/>
      <c r="R13" s="6"/>
      <c r="S13" s="6"/>
      <c r="T13" s="6"/>
      <c r="U13" s="14"/>
      <c r="Z13">
        <f t="shared" si="0"/>
      </c>
    </row>
    <row r="14" spans="1:27" ht="12.75">
      <c r="A14" t="s">
        <v>6</v>
      </c>
      <c r="B14" s="3">
        <v>5</v>
      </c>
      <c r="G14" s="10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1" t="s">
        <v>45</v>
      </c>
      <c r="U14" s="6"/>
      <c r="Z14">
        <f t="shared" si="0"/>
        <v>1</v>
      </c>
      <c r="AA14" t="s">
        <v>46</v>
      </c>
    </row>
    <row r="15" spans="8:27" ht="12.75">
      <c r="H15" s="10"/>
      <c r="I15" s="10"/>
      <c r="J15" s="6"/>
      <c r="K15" s="11" t="s">
        <v>23</v>
      </c>
      <c r="L15" s="6"/>
      <c r="M15" s="6"/>
      <c r="N15" s="6"/>
      <c r="O15" s="6"/>
      <c r="P15" s="6"/>
      <c r="Q15" s="6"/>
      <c r="R15" s="6"/>
      <c r="S15" s="6"/>
      <c r="T15" s="6"/>
      <c r="Z15">
        <f t="shared" si="0"/>
        <v>1</v>
      </c>
      <c r="AA15" t="s">
        <v>9</v>
      </c>
    </row>
    <row r="16" spans="1:26" ht="12.75">
      <c r="A16" t="s">
        <v>7</v>
      </c>
      <c r="B16" s="3">
        <v>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Z16">
        <f t="shared" si="0"/>
      </c>
    </row>
    <row r="17" spans="8:26" ht="12.75"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Z17">
        <f t="shared" si="0"/>
      </c>
    </row>
    <row r="18" spans="1:27" ht="12.75">
      <c r="A18" t="s">
        <v>36</v>
      </c>
      <c r="B18" s="3">
        <f>SUM(B19:B21)</f>
        <v>56</v>
      </c>
      <c r="H18" s="10"/>
      <c r="I18" s="10"/>
      <c r="J18" s="6"/>
      <c r="K18" s="6"/>
      <c r="L18" s="6"/>
      <c r="M18" s="6"/>
      <c r="N18" s="11" t="s">
        <v>23</v>
      </c>
      <c r="O18" s="6"/>
      <c r="P18" s="11" t="s">
        <v>23</v>
      </c>
      <c r="Q18" s="6"/>
      <c r="R18" s="11" t="s">
        <v>23</v>
      </c>
      <c r="S18" s="6"/>
      <c r="T18" s="6"/>
      <c r="Z18">
        <f t="shared" si="0"/>
        <v>3</v>
      </c>
      <c r="AA18" t="s">
        <v>9</v>
      </c>
    </row>
    <row r="19" spans="2:26" ht="12.75">
      <c r="B19" s="17">
        <f>SUM(B6+B4)</f>
        <v>20</v>
      </c>
      <c r="C19" s="16" t="s">
        <v>33</v>
      </c>
      <c r="G19" s="1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Z19">
        <f t="shared" si="0"/>
      </c>
    </row>
    <row r="20" spans="2:26" ht="12.75">
      <c r="B20" s="17">
        <f>SUM(B4)</f>
        <v>4</v>
      </c>
      <c r="C20" s="16" t="s">
        <v>34</v>
      </c>
      <c r="D20" t="s">
        <v>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Z20">
        <f t="shared" si="0"/>
      </c>
    </row>
    <row r="21" spans="2:26" ht="12.75">
      <c r="B21" s="17">
        <f>SUM(B6*2)</f>
        <v>32</v>
      </c>
      <c r="C21" s="16" t="s">
        <v>35</v>
      </c>
      <c r="G21" s="1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Z21">
        <f t="shared" si="0"/>
      </c>
    </row>
    <row r="22" spans="8:27" ht="12.75">
      <c r="H22" s="10"/>
      <c r="I22" s="10"/>
      <c r="J22" s="6"/>
      <c r="K22" s="6"/>
      <c r="L22" s="6"/>
      <c r="M22" s="6"/>
      <c r="N22" s="11" t="s">
        <v>23</v>
      </c>
      <c r="O22" s="6"/>
      <c r="P22" s="11" t="s">
        <v>23</v>
      </c>
      <c r="Q22" s="6"/>
      <c r="R22" s="11" t="s">
        <v>23</v>
      </c>
      <c r="S22" s="6"/>
      <c r="T22" s="6"/>
      <c r="Z22">
        <f t="shared" si="0"/>
        <v>3</v>
      </c>
      <c r="AA22" t="s">
        <v>9</v>
      </c>
    </row>
    <row r="23" spans="1:26" ht="12.75">
      <c r="A23" t="s">
        <v>89</v>
      </c>
      <c r="B23">
        <f>INT((B12/Tables!$B$12)+0.5)</f>
        <v>16</v>
      </c>
      <c r="C23" s="36" t="s">
        <v>19</v>
      </c>
      <c r="Z23">
        <f t="shared" si="0"/>
      </c>
    </row>
    <row r="24" spans="26:27" ht="12.75">
      <c r="Z24">
        <f>SUM(Z4:Z22)</f>
        <v>10</v>
      </c>
      <c r="AA24" t="s">
        <v>19</v>
      </c>
    </row>
    <row r="25" spans="1:26" ht="12.75">
      <c r="A25" t="s">
        <v>18</v>
      </c>
      <c r="B25" s="7">
        <f>B6+B12+B18+(Z24*Tables!$B$10)</f>
        <v>286</v>
      </c>
      <c r="E25" s="1" t="s">
        <v>1</v>
      </c>
      <c r="Z25" t="str">
        <f>"1 [W] Every "&amp;INT((B6*(B4))/Z24)&amp;" Structure Cells"</f>
        <v>1 [W] Every 6 Structure Cells</v>
      </c>
    </row>
    <row r="26" spans="5:23" ht="12.75">
      <c r="E26" s="1">
        <v>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5:23" ht="12.75">
      <c r="E27" s="1">
        <v>4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"/>
      <c r="W27" s="5"/>
    </row>
    <row r="28" spans="5:23" ht="12.75">
      <c r="E28" s="1">
        <v>3</v>
      </c>
      <c r="F28" s="2"/>
      <c r="G28" s="2"/>
      <c r="H28" s="2"/>
      <c r="I28" s="2" t="s">
        <v>20</v>
      </c>
      <c r="J28" s="2"/>
      <c r="K28" s="2"/>
      <c r="L28" s="2"/>
      <c r="M28" s="2"/>
      <c r="N28" s="2" t="s">
        <v>20</v>
      </c>
      <c r="O28" s="2"/>
      <c r="P28" s="2"/>
      <c r="Q28" s="2"/>
      <c r="R28" s="2"/>
      <c r="S28" s="2" t="s">
        <v>20</v>
      </c>
      <c r="T28" s="2"/>
      <c r="U28" s="2"/>
      <c r="V28" s="5"/>
      <c r="W28" s="5"/>
    </row>
    <row r="29" spans="5:26" ht="12.75">
      <c r="E29" s="1">
        <v>2</v>
      </c>
      <c r="F29" s="2"/>
      <c r="G29" s="2"/>
      <c r="H29" s="2" t="s">
        <v>20</v>
      </c>
      <c r="I29" s="2"/>
      <c r="J29" s="2"/>
      <c r="K29" s="2"/>
      <c r="L29" s="2"/>
      <c r="M29" s="2" t="s">
        <v>20</v>
      </c>
      <c r="N29" s="2"/>
      <c r="O29" s="2"/>
      <c r="P29" s="2"/>
      <c r="Q29" s="2"/>
      <c r="R29" s="2" t="s">
        <v>20</v>
      </c>
      <c r="S29" s="2"/>
      <c r="T29" s="2"/>
      <c r="U29" s="2"/>
      <c r="V29" s="5"/>
      <c r="W29" s="5"/>
      <c r="Z29">
        <f>COUNTA(F26:Y30)</f>
        <v>9</v>
      </c>
    </row>
    <row r="30" spans="5:23" ht="12.75">
      <c r="E30" s="1">
        <v>1</v>
      </c>
      <c r="F30" s="2"/>
      <c r="G30" s="2" t="s">
        <v>20</v>
      </c>
      <c r="H30" s="2"/>
      <c r="I30" s="2"/>
      <c r="J30" s="2"/>
      <c r="K30" s="2"/>
      <c r="L30" s="2" t="s">
        <v>20</v>
      </c>
      <c r="M30" s="2"/>
      <c r="N30" s="2"/>
      <c r="O30" s="2"/>
      <c r="P30" s="2"/>
      <c r="Q30" s="2" t="s">
        <v>20</v>
      </c>
      <c r="R30" s="2"/>
      <c r="S30" s="2"/>
      <c r="T30" s="2"/>
      <c r="U30" s="2"/>
      <c r="V30" s="5"/>
      <c r="W30" s="5"/>
    </row>
    <row r="31" spans="6:26" ht="12.75">
      <c r="F31" s="1">
        <v>1</v>
      </c>
      <c r="G31" s="1">
        <f>SUM(F31+1)</f>
        <v>2</v>
      </c>
      <c r="H31" s="1">
        <f aca="true" t="shared" si="1" ref="H31:Y31">SUM(G31+1)</f>
        <v>3</v>
      </c>
      <c r="I31" s="1">
        <f t="shared" si="1"/>
        <v>4</v>
      </c>
      <c r="J31" s="1">
        <f t="shared" si="1"/>
        <v>5</v>
      </c>
      <c r="K31" s="1">
        <f t="shared" si="1"/>
        <v>6</v>
      </c>
      <c r="L31" s="1">
        <f t="shared" si="1"/>
        <v>7</v>
      </c>
      <c r="M31" s="1">
        <f t="shared" si="1"/>
        <v>8</v>
      </c>
      <c r="N31" s="1">
        <f t="shared" si="1"/>
        <v>9</v>
      </c>
      <c r="O31" s="1">
        <f t="shared" si="1"/>
        <v>10</v>
      </c>
      <c r="P31" s="1">
        <f t="shared" si="1"/>
        <v>11</v>
      </c>
      <c r="Q31" s="1">
        <f t="shared" si="1"/>
        <v>12</v>
      </c>
      <c r="R31" s="1">
        <f t="shared" si="1"/>
        <v>13</v>
      </c>
      <c r="S31" s="1">
        <f t="shared" si="1"/>
        <v>14</v>
      </c>
      <c r="T31" s="1">
        <f t="shared" si="1"/>
        <v>15</v>
      </c>
      <c r="U31" s="1">
        <f t="shared" si="1"/>
        <v>16</v>
      </c>
      <c r="V31" s="1">
        <f t="shared" si="1"/>
        <v>17</v>
      </c>
      <c r="W31" s="1">
        <f t="shared" si="1"/>
        <v>18</v>
      </c>
      <c r="X31" s="1">
        <f t="shared" si="1"/>
        <v>19</v>
      </c>
      <c r="Y31" s="1">
        <f t="shared" si="1"/>
        <v>20</v>
      </c>
      <c r="Z31" s="1"/>
    </row>
    <row r="32" spans="6:26" ht="12.75">
      <c r="F32" s="43" t="s">
        <v>0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1"/>
    </row>
    <row r="34" spans="5:19" ht="12.75">
      <c r="E34" s="8" t="s">
        <v>39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5"/>
      <c r="S34" s="5"/>
    </row>
    <row r="35" spans="6:19" ht="12.75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5"/>
      <c r="S35" s="5"/>
    </row>
    <row r="37" spans="5:23" ht="12.75">
      <c r="E37" s="8" t="s">
        <v>22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"/>
      <c r="W37" s="5"/>
    </row>
    <row r="38" spans="1:23" ht="12.75">
      <c r="A38" t="s">
        <v>44</v>
      </c>
      <c r="B38" s="1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"/>
      <c r="W38" s="5"/>
    </row>
  </sheetData>
  <mergeCells count="2">
    <mergeCell ref="F32:Y32"/>
    <mergeCell ref="A1:AA1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14.28125" style="0" bestFit="1" customWidth="1"/>
    <col min="2" max="2" width="5.7109375" style="0" customWidth="1"/>
    <col min="3" max="3" width="22.57421875" style="0" customWidth="1"/>
    <col min="5" max="5" width="6.00390625" style="1" customWidth="1"/>
    <col min="6" max="28" width="3.140625" style="1" customWidth="1"/>
    <col min="29" max="29" width="3.7109375" style="0" customWidth="1"/>
    <col min="30" max="30" width="22.28125" style="0" customWidth="1"/>
  </cols>
  <sheetData>
    <row r="1" spans="1:30" s="35" customFormat="1" ht="63.75">
      <c r="A1" s="46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ht="12.75">
      <c r="AC2">
        <f>IF(COUNTA(F2:AA2)&gt;0,COUNTA(F2:AA2),"")</f>
      </c>
    </row>
    <row r="3" spans="16:30" ht="12.75">
      <c r="P3" s="11" t="s">
        <v>23</v>
      </c>
      <c r="Q3" s="6"/>
      <c r="R3" s="14"/>
      <c r="S3" s="11" t="s">
        <v>23</v>
      </c>
      <c r="T3" s="9"/>
      <c r="U3" s="9"/>
      <c r="V3" s="9"/>
      <c r="W3" s="9"/>
      <c r="X3" s="9"/>
      <c r="AC3">
        <f aca="true" t="shared" si="0" ref="AC3:AC23">IF(COUNTA(F3:AA3)&gt;0,COUNTA(F3:AA3),"")</f>
        <v>2</v>
      </c>
      <c r="AD3" t="s">
        <v>9</v>
      </c>
    </row>
    <row r="4" spans="1:29" ht="12.75">
      <c r="A4" t="s">
        <v>1</v>
      </c>
      <c r="B4" s="3">
        <v>6</v>
      </c>
      <c r="P4" s="6"/>
      <c r="Q4" s="6"/>
      <c r="R4" s="14"/>
      <c r="S4" s="14"/>
      <c r="T4" s="9"/>
      <c r="U4" s="9"/>
      <c r="V4" s="9"/>
      <c r="W4" s="9"/>
      <c r="X4" s="9"/>
      <c r="AC4">
        <f t="shared" si="0"/>
      </c>
    </row>
    <row r="5" spans="2:30" ht="12.75">
      <c r="B5" s="3"/>
      <c r="P5" s="11" t="s">
        <v>23</v>
      </c>
      <c r="Q5" s="6"/>
      <c r="R5" s="14"/>
      <c r="S5" s="11" t="s">
        <v>23</v>
      </c>
      <c r="T5" s="9"/>
      <c r="U5" s="9"/>
      <c r="V5" s="9"/>
      <c r="W5" s="9"/>
      <c r="X5" s="9"/>
      <c r="AC5">
        <f t="shared" si="0"/>
        <v>2</v>
      </c>
      <c r="AD5" t="s">
        <v>9</v>
      </c>
    </row>
    <row r="6" spans="1:29" ht="12.75">
      <c r="A6" t="s">
        <v>0</v>
      </c>
      <c r="B6" s="3">
        <v>22</v>
      </c>
      <c r="D6" t="s">
        <v>40</v>
      </c>
      <c r="P6" s="10"/>
      <c r="Q6" s="10"/>
      <c r="R6" s="9"/>
      <c r="S6" s="9"/>
      <c r="T6" s="9"/>
      <c r="U6" s="9"/>
      <c r="V6" s="9"/>
      <c r="W6" s="9"/>
      <c r="X6" s="9"/>
      <c r="AC6">
        <f t="shared" si="0"/>
      </c>
    </row>
    <row r="7" spans="2:29" ht="12.75">
      <c r="B7" s="3"/>
      <c r="P7" s="10"/>
      <c r="Q7" s="10"/>
      <c r="R7" s="9"/>
      <c r="S7" s="9"/>
      <c r="T7" s="9"/>
      <c r="U7" s="9"/>
      <c r="V7" s="9"/>
      <c r="W7" s="9"/>
      <c r="X7" s="9"/>
      <c r="AC7">
        <f t="shared" si="0"/>
      </c>
    </row>
    <row r="8" spans="1:29" ht="12.75">
      <c r="A8" t="s">
        <v>15</v>
      </c>
      <c r="B8" s="7">
        <f>SUM(B6)+VLOOKUP(B4,Tables!B4:C8,2,FALSE)</f>
        <v>14</v>
      </c>
      <c r="P8" s="10"/>
      <c r="Q8" s="10"/>
      <c r="R8" s="9"/>
      <c r="S8" s="9"/>
      <c r="T8" s="9"/>
      <c r="U8" s="9"/>
      <c r="V8" s="9"/>
      <c r="W8" s="9"/>
      <c r="X8" s="9"/>
      <c r="AC8">
        <f t="shared" si="0"/>
      </c>
    </row>
    <row r="9" spans="15:29" ht="12.75">
      <c r="O9" s="10"/>
      <c r="P9" s="6"/>
      <c r="Q9" s="6"/>
      <c r="R9" s="14"/>
      <c r="S9" s="14"/>
      <c r="T9" s="9"/>
      <c r="U9" s="9"/>
      <c r="V9" s="9"/>
      <c r="W9" s="9"/>
      <c r="X9" s="9"/>
      <c r="AC9">
        <f t="shared" si="0"/>
      </c>
    </row>
    <row r="10" spans="1:29" ht="12.75">
      <c r="A10" t="s">
        <v>17</v>
      </c>
      <c r="B10" s="7" t="str">
        <f>IF(B8&lt;B6,INT(B8/2)&amp;"""",INT(B6/2)&amp;"""")</f>
        <v>7"</v>
      </c>
      <c r="P10" s="6"/>
      <c r="Q10" s="6"/>
      <c r="R10" s="6"/>
      <c r="S10" s="6"/>
      <c r="AC10">
        <f t="shared" si="0"/>
      </c>
    </row>
    <row r="11" spans="8:30" ht="12.75">
      <c r="H11" s="6"/>
      <c r="I11" s="6"/>
      <c r="J11" s="6"/>
      <c r="K11" s="14"/>
      <c r="L11" s="14"/>
      <c r="M11" s="14"/>
      <c r="N11" s="14"/>
      <c r="O11" s="14"/>
      <c r="P11" s="14"/>
      <c r="Q11" s="6"/>
      <c r="R11" s="6"/>
      <c r="S11" s="6"/>
      <c r="T11" s="19"/>
      <c r="U11" s="19"/>
      <c r="V11" s="19"/>
      <c r="W11" s="20"/>
      <c r="X11" s="20"/>
      <c r="Y11" s="20"/>
      <c r="Z11" s="11" t="s">
        <v>23</v>
      </c>
      <c r="AA11" s="10"/>
      <c r="AB11" s="10"/>
      <c r="AC11">
        <f t="shared" si="0"/>
        <v>1</v>
      </c>
      <c r="AD11" t="s">
        <v>9</v>
      </c>
    </row>
    <row r="12" spans="1:30" ht="12.75">
      <c r="A12" t="s">
        <v>5</v>
      </c>
      <c r="B12" s="7">
        <f>SUM(B4*B6)</f>
        <v>132</v>
      </c>
      <c r="G12" s="11" t="s">
        <v>23</v>
      </c>
      <c r="H12" s="6"/>
      <c r="I12" s="6"/>
      <c r="J12" s="6"/>
      <c r="K12" s="14"/>
      <c r="L12" s="14"/>
      <c r="M12" s="14"/>
      <c r="N12" s="14"/>
      <c r="O12" s="14"/>
      <c r="P12" s="19"/>
      <c r="Q12" s="19"/>
      <c r="R12" s="19"/>
      <c r="S12" s="20"/>
      <c r="T12" s="19"/>
      <c r="U12" s="19"/>
      <c r="V12" s="19"/>
      <c r="W12" s="20"/>
      <c r="X12" s="20"/>
      <c r="Y12" s="20"/>
      <c r="Z12" s="6"/>
      <c r="AA12" s="6"/>
      <c r="AB12" s="10"/>
      <c r="AC12">
        <f t="shared" si="0"/>
        <v>1</v>
      </c>
      <c r="AD12" t="s">
        <v>9</v>
      </c>
    </row>
    <row r="13" spans="4:29" ht="12.75">
      <c r="D13" t="s">
        <v>2</v>
      </c>
      <c r="F13" s="6"/>
      <c r="G13" s="6"/>
      <c r="H13" s="6"/>
      <c r="I13" s="6"/>
      <c r="J13" s="6"/>
      <c r="K13" s="14"/>
      <c r="L13" s="19"/>
      <c r="M13" s="19"/>
      <c r="N13" s="19"/>
      <c r="O13" s="20"/>
      <c r="P13" s="19"/>
      <c r="Q13" s="19"/>
      <c r="R13" s="19"/>
      <c r="S13" s="20"/>
      <c r="T13" s="19"/>
      <c r="U13" s="19"/>
      <c r="V13" s="19"/>
      <c r="W13" s="19"/>
      <c r="X13" s="19"/>
      <c r="Y13" s="19"/>
      <c r="Z13" s="6"/>
      <c r="AA13" s="6"/>
      <c r="AB13" s="10"/>
      <c r="AC13">
        <f t="shared" si="0"/>
      </c>
    </row>
    <row r="14" spans="1:30" ht="12.75">
      <c r="A14" t="s">
        <v>6</v>
      </c>
      <c r="B14" s="3">
        <v>5</v>
      </c>
      <c r="G14" s="11" t="s">
        <v>23</v>
      </c>
      <c r="H14" s="19"/>
      <c r="I14" s="19"/>
      <c r="J14" s="19"/>
      <c r="K14" s="20"/>
      <c r="L14" s="19"/>
      <c r="M14" s="19"/>
      <c r="N14" s="19"/>
      <c r="O14" s="20"/>
      <c r="P14" s="19"/>
      <c r="Q14" s="19"/>
      <c r="R14" s="19"/>
      <c r="S14" s="19"/>
      <c r="T14" s="19"/>
      <c r="U14" s="19"/>
      <c r="V14" s="6"/>
      <c r="W14" s="6"/>
      <c r="X14" s="6"/>
      <c r="Y14" s="6"/>
      <c r="Z14" s="6"/>
      <c r="AA14" s="6"/>
      <c r="AB14" s="10"/>
      <c r="AC14">
        <f t="shared" si="0"/>
        <v>1</v>
      </c>
      <c r="AD14" t="s">
        <v>9</v>
      </c>
    </row>
    <row r="15" spans="8:30" ht="12.75">
      <c r="H15" s="19"/>
      <c r="I15" s="19"/>
      <c r="J15" s="19"/>
      <c r="K15" s="20"/>
      <c r="L15" s="19"/>
      <c r="M15" s="19"/>
      <c r="N15" s="19"/>
      <c r="O15" s="19"/>
      <c r="P15" s="19"/>
      <c r="Q15" s="19"/>
      <c r="R15" s="6"/>
      <c r="S15" s="6"/>
      <c r="T15" s="6"/>
      <c r="U15" s="6"/>
      <c r="V15" s="6"/>
      <c r="W15" s="6"/>
      <c r="X15" s="6"/>
      <c r="Y15" s="6"/>
      <c r="Z15" s="11" t="s">
        <v>23</v>
      </c>
      <c r="AA15" s="10"/>
      <c r="AB15" s="10"/>
      <c r="AC15">
        <f t="shared" si="0"/>
        <v>1</v>
      </c>
      <c r="AD15" t="s">
        <v>9</v>
      </c>
    </row>
    <row r="16" spans="1:30" ht="12.75">
      <c r="A16" t="s">
        <v>7</v>
      </c>
      <c r="B16" s="3">
        <v>6</v>
      </c>
      <c r="H16" s="19"/>
      <c r="I16" s="19"/>
      <c r="J16" s="19"/>
      <c r="K16" s="19"/>
      <c r="L16" s="19"/>
      <c r="M16" s="19"/>
      <c r="N16" s="10"/>
      <c r="O16" s="10"/>
      <c r="P16" s="10"/>
      <c r="Q16" s="10"/>
      <c r="R16" s="10"/>
      <c r="S16" s="10"/>
      <c r="V16" s="11" t="s">
        <v>23</v>
      </c>
      <c r="W16" s="6"/>
      <c r="X16" s="6"/>
      <c r="AB16" s="10"/>
      <c r="AC16">
        <f t="shared" si="0"/>
        <v>1</v>
      </c>
      <c r="AD16" t="s">
        <v>9</v>
      </c>
    </row>
    <row r="17" spans="8:29" ht="12.75"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AB17" s="10"/>
      <c r="AC17">
        <f t="shared" si="0"/>
      </c>
    </row>
    <row r="18" spans="1:29" ht="12.75">
      <c r="A18" t="s">
        <v>36</v>
      </c>
      <c r="B18" s="7">
        <f>SUM(B19:B21)</f>
        <v>78</v>
      </c>
      <c r="H18" s="10"/>
      <c r="I18" s="10"/>
      <c r="J18" s="6"/>
      <c r="K18" s="6"/>
      <c r="L18" s="14"/>
      <c r="M18" s="14"/>
      <c r="N18" s="14"/>
      <c r="O18" s="14"/>
      <c r="P18" s="14"/>
      <c r="Q18" s="14"/>
      <c r="R18" s="14"/>
      <c r="S18" s="14"/>
      <c r="T18" s="14"/>
      <c r="U18" s="6"/>
      <c r="V18" s="6"/>
      <c r="W18" s="6"/>
      <c r="X18" s="6"/>
      <c r="Y18" s="6"/>
      <c r="Z18" s="6"/>
      <c r="AA18" s="10"/>
      <c r="AB18" s="10"/>
      <c r="AC18">
        <f t="shared" si="0"/>
      </c>
    </row>
    <row r="19" spans="2:29" ht="12.75">
      <c r="B19" s="17">
        <f>SUM(B6+B4)</f>
        <v>28</v>
      </c>
      <c r="C19" s="16" t="s">
        <v>33</v>
      </c>
      <c r="G19" s="10"/>
      <c r="H19" s="6"/>
      <c r="I19" s="6"/>
      <c r="J19" s="6"/>
      <c r="K19" s="6"/>
      <c r="L19" s="14"/>
      <c r="M19" s="14"/>
      <c r="N19" s="14"/>
      <c r="O19" s="14"/>
      <c r="P19" s="14"/>
      <c r="Q19" s="14"/>
      <c r="R19" s="14"/>
      <c r="S19" s="14"/>
      <c r="T19" s="14"/>
      <c r="U19" s="6"/>
      <c r="V19" s="6"/>
      <c r="W19" s="6"/>
      <c r="X19" s="6"/>
      <c r="Y19" s="6"/>
      <c r="Z19" s="6"/>
      <c r="AA19" s="6"/>
      <c r="AB19" s="10"/>
      <c r="AC19">
        <f t="shared" si="0"/>
      </c>
    </row>
    <row r="20" spans="2:29" ht="12.75">
      <c r="B20" s="17">
        <f>SUM(B4)</f>
        <v>6</v>
      </c>
      <c r="C20" s="16" t="s">
        <v>41</v>
      </c>
      <c r="D20" t="s">
        <v>3</v>
      </c>
      <c r="F20" s="6"/>
      <c r="G20" s="6"/>
      <c r="H20" s="6"/>
      <c r="I20" s="6"/>
      <c r="J20" s="6"/>
      <c r="K20" s="6"/>
      <c r="L20" s="14"/>
      <c r="M20" s="14"/>
      <c r="N20" s="14"/>
      <c r="O20" s="14"/>
      <c r="P20" s="14"/>
      <c r="Q20" s="14"/>
      <c r="R20" s="14"/>
      <c r="S20" s="14"/>
      <c r="T20" s="14"/>
      <c r="U20" s="6"/>
      <c r="V20" s="6"/>
      <c r="W20" s="6"/>
      <c r="X20" s="6"/>
      <c r="Y20" s="6"/>
      <c r="Z20" s="6"/>
      <c r="AA20" s="6"/>
      <c r="AB20" s="10"/>
      <c r="AC20">
        <f t="shared" si="0"/>
      </c>
    </row>
    <row r="21" spans="2:29" ht="12.75">
      <c r="B21" s="17">
        <f>SUM(B6*2)</f>
        <v>44</v>
      </c>
      <c r="C21" s="16" t="s">
        <v>35</v>
      </c>
      <c r="G21" s="10"/>
      <c r="H21" s="6"/>
      <c r="I21" s="6"/>
      <c r="J21" s="6"/>
      <c r="K21" s="6"/>
      <c r="L21" s="14"/>
      <c r="M21" s="14"/>
      <c r="N21" s="14"/>
      <c r="O21" s="14"/>
      <c r="P21" s="14"/>
      <c r="Q21" s="14"/>
      <c r="R21" s="14"/>
      <c r="S21" s="14"/>
      <c r="T21" s="14"/>
      <c r="U21" s="6"/>
      <c r="V21" s="6"/>
      <c r="W21" s="6"/>
      <c r="X21" s="6"/>
      <c r="Y21" s="6"/>
      <c r="Z21" s="6"/>
      <c r="AA21" s="6"/>
      <c r="AB21" s="10"/>
      <c r="AC21">
        <f t="shared" si="0"/>
      </c>
    </row>
    <row r="22" spans="8:29" ht="12.75">
      <c r="H22" s="10"/>
      <c r="I22" s="10"/>
      <c r="J22" s="6"/>
      <c r="K22" s="6"/>
      <c r="L22" s="14"/>
      <c r="M22" s="14"/>
      <c r="N22" s="14"/>
      <c r="O22" s="14"/>
      <c r="P22" s="14"/>
      <c r="Q22" s="14"/>
      <c r="R22" s="14"/>
      <c r="S22" s="14"/>
      <c r="T22" s="14"/>
      <c r="U22" s="6"/>
      <c r="V22" s="6"/>
      <c r="W22" s="6"/>
      <c r="X22" s="6"/>
      <c r="Y22" s="6"/>
      <c r="Z22" s="6"/>
      <c r="AA22" s="10"/>
      <c r="AB22" s="10"/>
      <c r="AC22">
        <f t="shared" si="0"/>
      </c>
    </row>
    <row r="23" spans="1:29" ht="12.75">
      <c r="A23" t="s">
        <v>89</v>
      </c>
      <c r="B23">
        <f>INT((B12/Tables!$B$12)+0.5)</f>
        <v>33</v>
      </c>
      <c r="C23" s="36" t="s">
        <v>19</v>
      </c>
      <c r="AC23">
        <f t="shared" si="0"/>
      </c>
    </row>
    <row r="24" spans="2:30" ht="12.75">
      <c r="B24" s="3"/>
      <c r="AC24">
        <f>SUM(AC3:AC22)</f>
        <v>9</v>
      </c>
      <c r="AD24" t="s">
        <v>19</v>
      </c>
    </row>
    <row r="25" spans="1:29" ht="12.75">
      <c r="A25" t="s">
        <v>18</v>
      </c>
      <c r="B25" s="7">
        <f>B6+B12+B18+(Z24*Tables!$B$10)</f>
        <v>232</v>
      </c>
      <c r="E25" s="1" t="s">
        <v>1</v>
      </c>
      <c r="AC25" t="str">
        <f>"1 [W] Every "&amp;INT((B6*(B4))/AC24)&amp;" Structure Cells"</f>
        <v>1 [W] Every 14 Structure Cells</v>
      </c>
    </row>
    <row r="26" spans="5:28" ht="12.75">
      <c r="E26" s="1">
        <v>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5"/>
    </row>
    <row r="27" spans="5:28" ht="12.75">
      <c r="E27" s="1">
        <v>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5"/>
    </row>
    <row r="28" spans="5:28" ht="12.75">
      <c r="E28" s="1">
        <v>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5"/>
    </row>
    <row r="29" spans="5:28" ht="12.75">
      <c r="E29" s="1">
        <v>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5"/>
    </row>
    <row r="30" spans="5:29" ht="12.75">
      <c r="E30" s="1">
        <v>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5"/>
      <c r="AC30">
        <f>COUNTA(F27:Y31)</f>
        <v>0</v>
      </c>
    </row>
    <row r="31" spans="5:28" ht="12.75">
      <c r="E31" s="1">
        <v>1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5"/>
    </row>
    <row r="32" spans="6:29" ht="12.75">
      <c r="F32" s="1">
        <v>1</v>
      </c>
      <c r="G32" s="1">
        <f>SUM(F32+1)</f>
        <v>2</v>
      </c>
      <c r="H32" s="1">
        <f aca="true" t="shared" si="1" ref="H32:Y32">SUM(G32+1)</f>
        <v>3</v>
      </c>
      <c r="I32" s="1">
        <f t="shared" si="1"/>
        <v>4</v>
      </c>
      <c r="J32" s="1">
        <f t="shared" si="1"/>
        <v>5</v>
      </c>
      <c r="K32" s="1">
        <f t="shared" si="1"/>
        <v>6</v>
      </c>
      <c r="L32" s="1">
        <f t="shared" si="1"/>
        <v>7</v>
      </c>
      <c r="M32" s="1">
        <f t="shared" si="1"/>
        <v>8</v>
      </c>
      <c r="N32" s="1">
        <f t="shared" si="1"/>
        <v>9</v>
      </c>
      <c r="O32" s="1">
        <f t="shared" si="1"/>
        <v>10</v>
      </c>
      <c r="P32" s="1">
        <f t="shared" si="1"/>
        <v>11</v>
      </c>
      <c r="Q32" s="1">
        <f t="shared" si="1"/>
        <v>12</v>
      </c>
      <c r="R32" s="1">
        <f t="shared" si="1"/>
        <v>13</v>
      </c>
      <c r="S32" s="1">
        <f t="shared" si="1"/>
        <v>14</v>
      </c>
      <c r="T32" s="1">
        <f t="shared" si="1"/>
        <v>15</v>
      </c>
      <c r="U32" s="1">
        <f t="shared" si="1"/>
        <v>16</v>
      </c>
      <c r="V32" s="1">
        <f t="shared" si="1"/>
        <v>17</v>
      </c>
      <c r="W32" s="1">
        <f t="shared" si="1"/>
        <v>18</v>
      </c>
      <c r="X32" s="1">
        <f t="shared" si="1"/>
        <v>19</v>
      </c>
      <c r="Y32" s="1">
        <f t="shared" si="1"/>
        <v>20</v>
      </c>
      <c r="Z32" s="1">
        <v>21</v>
      </c>
      <c r="AA32" s="1">
        <v>22</v>
      </c>
      <c r="AC32" s="1"/>
    </row>
    <row r="33" spans="6:29" ht="12.75">
      <c r="F33" s="43" t="s">
        <v>0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C33" s="1"/>
    </row>
    <row r="35" spans="5:22" ht="12.75">
      <c r="E35" s="8" t="s">
        <v>39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6:22" ht="12.75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8" spans="5:28" ht="12.75">
      <c r="E38" s="8" t="s">
        <v>22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5"/>
    </row>
    <row r="39" spans="1:28" ht="12.75">
      <c r="A39" t="s">
        <v>44</v>
      </c>
      <c r="B39" s="1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5"/>
    </row>
  </sheetData>
  <mergeCells count="2">
    <mergeCell ref="F33:AA33"/>
    <mergeCell ref="A1:AD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workbookViewId="0" topLeftCell="A1">
      <selection activeCell="E7" sqref="E7"/>
    </sheetView>
  </sheetViews>
  <sheetFormatPr defaultColWidth="9.140625" defaultRowHeight="12.75"/>
  <cols>
    <col min="1" max="1" width="14.28125" style="0" bestFit="1" customWidth="1"/>
    <col min="2" max="2" width="3.28125" style="1" bestFit="1" customWidth="1"/>
    <col min="3" max="4" width="3.28125" style="10" customWidth="1"/>
    <col min="5" max="5" width="20.7109375" style="1" customWidth="1"/>
    <col min="6" max="6" width="3.28125" style="1" bestFit="1" customWidth="1"/>
    <col min="7" max="10" width="3.28125" style="10" customWidth="1"/>
    <col min="11" max="11" width="20.7109375" style="1" customWidth="1"/>
    <col min="12" max="12" width="3.28125" style="1" bestFit="1" customWidth="1"/>
    <col min="13" max="14" width="3.28125" style="10" customWidth="1"/>
    <col min="15" max="15" width="20.7109375" style="0" customWidth="1"/>
    <col min="16" max="16" width="3.28125" style="1" bestFit="1" customWidth="1"/>
    <col min="17" max="17" width="20.7109375" style="10" customWidth="1"/>
    <col min="18" max="19" width="3.28125" style="0" customWidth="1"/>
  </cols>
  <sheetData>
    <row r="1" spans="1:19" ht="33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3" spans="2:18" s="12" customFormat="1" ht="73.5">
      <c r="B3" s="12" t="s">
        <v>21</v>
      </c>
      <c r="C3" s="15"/>
      <c r="D3" s="12" t="s">
        <v>32</v>
      </c>
      <c r="F3" s="12" t="s">
        <v>29</v>
      </c>
      <c r="G3" s="15"/>
      <c r="H3" s="12" t="s">
        <v>30</v>
      </c>
      <c r="I3" s="15"/>
      <c r="J3" s="12" t="s">
        <v>31</v>
      </c>
      <c r="L3" s="12" t="s">
        <v>27</v>
      </c>
      <c r="M3" s="15"/>
      <c r="N3" s="12" t="s">
        <v>28</v>
      </c>
      <c r="P3" s="12" t="s">
        <v>25</v>
      </c>
      <c r="R3" s="12" t="s">
        <v>38</v>
      </c>
    </row>
    <row r="4" spans="1:17" s="41" customFormat="1" ht="12.75">
      <c r="A4" s="42" t="s">
        <v>91</v>
      </c>
      <c r="B4" s="39">
        <v>41</v>
      </c>
      <c r="C4" s="40"/>
      <c r="D4" s="40">
        <v>42</v>
      </c>
      <c r="E4" s="39"/>
      <c r="F4" s="39">
        <v>11</v>
      </c>
      <c r="G4" s="40"/>
      <c r="H4" s="40">
        <v>12</v>
      </c>
      <c r="I4" s="40"/>
      <c r="J4" s="40">
        <v>13</v>
      </c>
      <c r="K4" s="39"/>
      <c r="L4" s="39">
        <v>21</v>
      </c>
      <c r="M4" s="40"/>
      <c r="N4" s="40">
        <v>22</v>
      </c>
      <c r="P4" s="39">
        <v>31</v>
      </c>
      <c r="Q4" s="40"/>
    </row>
    <row r="5" spans="3:13" s="12" customFormat="1" ht="12.75">
      <c r="C5" s="15"/>
      <c r="G5" s="15"/>
      <c r="I5" s="15"/>
      <c r="M5" s="15"/>
    </row>
    <row r="6" spans="1:18" ht="12.75">
      <c r="A6" s="8" t="s">
        <v>1</v>
      </c>
      <c r="B6" s="1">
        <v>2</v>
      </c>
      <c r="D6" s="1">
        <v>2</v>
      </c>
      <c r="E6" s="8" t="str">
        <f>$A6</f>
        <v>Class</v>
      </c>
      <c r="F6" s="1">
        <v>2</v>
      </c>
      <c r="H6" s="1">
        <v>2</v>
      </c>
      <c r="J6" s="1">
        <v>2</v>
      </c>
      <c r="K6" s="8" t="str">
        <f>$A6</f>
        <v>Class</v>
      </c>
      <c r="L6" s="1">
        <v>2</v>
      </c>
      <c r="N6" s="1">
        <v>2</v>
      </c>
      <c r="O6" s="8" t="str">
        <f>$A6</f>
        <v>Class</v>
      </c>
      <c r="P6" s="1">
        <v>2</v>
      </c>
      <c r="Q6" s="8" t="str">
        <f>$A6</f>
        <v>Class</v>
      </c>
      <c r="R6" s="1">
        <v>3</v>
      </c>
    </row>
    <row r="7" spans="1:18" ht="12.75">
      <c r="A7" s="8"/>
      <c r="D7" s="1"/>
      <c r="E7" s="8"/>
      <c r="H7" s="1"/>
      <c r="J7" s="1"/>
      <c r="K7" s="8"/>
      <c r="N7" s="1"/>
      <c r="O7" s="8"/>
      <c r="Q7" s="8"/>
      <c r="R7" s="1"/>
    </row>
    <row r="8" spans="1:18" ht="12.75">
      <c r="A8" s="8" t="s">
        <v>0</v>
      </c>
      <c r="B8" s="1">
        <v>3</v>
      </c>
      <c r="D8" s="1">
        <v>3</v>
      </c>
      <c r="E8" s="8" t="str">
        <f aca="true" t="shared" si="0" ref="E8:E22">$A8</f>
        <v>Length</v>
      </c>
      <c r="F8" s="1">
        <v>2</v>
      </c>
      <c r="H8" s="1">
        <v>2</v>
      </c>
      <c r="J8" s="1">
        <v>2</v>
      </c>
      <c r="K8" s="8" t="str">
        <f aca="true" t="shared" si="1" ref="K8:K22">$A8</f>
        <v>Length</v>
      </c>
      <c r="L8" s="1">
        <v>2</v>
      </c>
      <c r="N8" s="1">
        <v>2</v>
      </c>
      <c r="O8" s="8" t="str">
        <f>$A8</f>
        <v>Length</v>
      </c>
      <c r="P8" s="1">
        <v>3</v>
      </c>
      <c r="Q8" s="8" t="str">
        <f>$A8</f>
        <v>Length</v>
      </c>
      <c r="R8" s="1">
        <v>7</v>
      </c>
    </row>
    <row r="9" spans="1:18" ht="12.75">
      <c r="A9" s="8"/>
      <c r="D9" s="1"/>
      <c r="E9" s="8"/>
      <c r="H9" s="1"/>
      <c r="J9" s="1"/>
      <c r="K9" s="8"/>
      <c r="N9" s="1"/>
      <c r="O9" s="8"/>
      <c r="Q9" s="8"/>
      <c r="R9" s="1"/>
    </row>
    <row r="10" spans="1:18" ht="12.75">
      <c r="A10" s="8" t="s">
        <v>15</v>
      </c>
      <c r="B10" s="1">
        <f>B8+10</f>
        <v>13</v>
      </c>
      <c r="D10" s="1">
        <f>D8+10</f>
        <v>13</v>
      </c>
      <c r="E10" s="8" t="str">
        <f t="shared" si="0"/>
        <v>Movement</v>
      </c>
      <c r="F10" s="1">
        <f>F8+10</f>
        <v>12</v>
      </c>
      <c r="H10" s="1">
        <f>H8+10</f>
        <v>12</v>
      </c>
      <c r="J10" s="1">
        <f>J8+10</f>
        <v>12</v>
      </c>
      <c r="K10" s="8" t="str">
        <f t="shared" si="1"/>
        <v>Movement</v>
      </c>
      <c r="L10" s="1">
        <f>L8+10</f>
        <v>12</v>
      </c>
      <c r="N10" s="1">
        <f>N8+10</f>
        <v>12</v>
      </c>
      <c r="O10" s="8" t="str">
        <f>$A10</f>
        <v>Movement</v>
      </c>
      <c r="P10" s="1">
        <f>P8+10</f>
        <v>13</v>
      </c>
      <c r="Q10" s="8" t="str">
        <f>$A10</f>
        <v>Movement</v>
      </c>
      <c r="R10" s="1">
        <f>R8+10</f>
        <v>17</v>
      </c>
    </row>
    <row r="11" spans="1:18" ht="12.75">
      <c r="A11" s="8"/>
      <c r="D11" s="1"/>
      <c r="E11" s="8"/>
      <c r="H11" s="1"/>
      <c r="J11" s="1"/>
      <c r="K11" s="8"/>
      <c r="N11" s="1"/>
      <c r="O11" s="8"/>
      <c r="Q11" s="8"/>
      <c r="R11" s="1"/>
    </row>
    <row r="12" spans="1:18" ht="12.75">
      <c r="A12" s="8" t="s">
        <v>17</v>
      </c>
      <c r="B12" s="13" t="s">
        <v>90</v>
      </c>
      <c r="D12" s="13" t="str">
        <f>$B$12</f>
        <v>n/a</v>
      </c>
      <c r="E12" s="8" t="str">
        <f t="shared" si="0"/>
        <v>Turn</v>
      </c>
      <c r="F12" s="13" t="str">
        <f>$B$12</f>
        <v>n/a</v>
      </c>
      <c r="H12" s="13" t="str">
        <f>$B$12</f>
        <v>n/a</v>
      </c>
      <c r="J12" s="13" t="str">
        <f>$B$12</f>
        <v>n/a</v>
      </c>
      <c r="K12" s="8" t="str">
        <f t="shared" si="1"/>
        <v>Turn</v>
      </c>
      <c r="L12" s="13" t="str">
        <f>$B$12</f>
        <v>n/a</v>
      </c>
      <c r="N12" s="13" t="str">
        <f>$B$12</f>
        <v>n/a</v>
      </c>
      <c r="O12" s="8" t="str">
        <f>$A12</f>
        <v>Turn</v>
      </c>
      <c r="P12" s="13" t="str">
        <f>$B$12</f>
        <v>n/a</v>
      </c>
      <c r="Q12" s="8" t="str">
        <f>$A12</f>
        <v>Turn</v>
      </c>
      <c r="R12" s="13" t="str">
        <f>INT(R8/2)&amp;""""</f>
        <v>3"</v>
      </c>
    </row>
    <row r="13" spans="1:18" ht="12.75">
      <c r="A13" s="8"/>
      <c r="D13" s="1"/>
      <c r="E13" s="8"/>
      <c r="H13" s="1"/>
      <c r="J13" s="1"/>
      <c r="K13" s="8"/>
      <c r="N13" s="1"/>
      <c r="O13" s="8"/>
      <c r="Q13" s="8"/>
      <c r="R13" s="1"/>
    </row>
    <row r="14" spans="1:18" ht="12.75">
      <c r="A14" s="8" t="s">
        <v>5</v>
      </c>
      <c r="B14" s="13">
        <f>SUM(B6*B8)</f>
        <v>6</v>
      </c>
      <c r="D14" s="13">
        <f>SUM(D6*D8)</f>
        <v>6</v>
      </c>
      <c r="E14" s="8" t="str">
        <f t="shared" si="0"/>
        <v>Structure</v>
      </c>
      <c r="F14" s="13">
        <f>SUM(F6*F8)</f>
        <v>4</v>
      </c>
      <c r="H14" s="13">
        <f>SUM(H6*H8)</f>
        <v>4</v>
      </c>
      <c r="J14" s="13">
        <f>SUM(J6*J8)</f>
        <v>4</v>
      </c>
      <c r="K14" s="8" t="str">
        <f t="shared" si="1"/>
        <v>Structure</v>
      </c>
      <c r="L14" s="13">
        <f>SUM(L6*L8)</f>
        <v>4</v>
      </c>
      <c r="N14" s="13">
        <f>SUM(N6*N8)</f>
        <v>4</v>
      </c>
      <c r="O14" s="8" t="str">
        <f>$A14</f>
        <v>Structure</v>
      </c>
      <c r="P14" s="13">
        <f>SUM(P6*P8)</f>
        <v>6</v>
      </c>
      <c r="Q14" s="8" t="str">
        <f>$A14</f>
        <v>Structure</v>
      </c>
      <c r="R14" s="13">
        <f>SUM(R6*R8)</f>
        <v>21</v>
      </c>
    </row>
    <row r="15" spans="1:18" ht="12.75">
      <c r="A15" s="8"/>
      <c r="D15" s="1"/>
      <c r="E15" s="8"/>
      <c r="H15" s="1"/>
      <c r="J15" s="1"/>
      <c r="K15" s="8"/>
      <c r="N15" s="1"/>
      <c r="O15" s="8"/>
      <c r="Q15" s="8"/>
      <c r="R15" s="1"/>
    </row>
    <row r="16" spans="1:18" ht="12.75">
      <c r="A16" s="8" t="s">
        <v>6</v>
      </c>
      <c r="B16" s="1">
        <v>3</v>
      </c>
      <c r="D16" s="1">
        <v>3</v>
      </c>
      <c r="E16" s="8" t="str">
        <f t="shared" si="0"/>
        <v>Armour</v>
      </c>
      <c r="F16" s="1">
        <v>3</v>
      </c>
      <c r="H16" s="1">
        <v>3</v>
      </c>
      <c r="J16" s="1">
        <v>3</v>
      </c>
      <c r="K16" s="8" t="str">
        <f t="shared" si="1"/>
        <v>Armour</v>
      </c>
      <c r="L16" s="1">
        <v>3</v>
      </c>
      <c r="N16" s="1">
        <v>3</v>
      </c>
      <c r="O16" s="8" t="str">
        <f>$A16</f>
        <v>Armour</v>
      </c>
      <c r="P16" s="1">
        <v>3</v>
      </c>
      <c r="Q16" s="8" t="str">
        <f>$A16</f>
        <v>Armour</v>
      </c>
      <c r="R16" s="1">
        <v>6</v>
      </c>
    </row>
    <row r="17" spans="1:18" ht="12.75">
      <c r="A17" s="8"/>
      <c r="D17" s="1"/>
      <c r="E17" s="8"/>
      <c r="H17" s="1"/>
      <c r="J17" s="1"/>
      <c r="K17" s="8"/>
      <c r="N17" s="1"/>
      <c r="O17" s="8"/>
      <c r="Q17" s="8"/>
      <c r="R17" s="1"/>
    </row>
    <row r="18" spans="1:18" ht="12.75">
      <c r="A18" s="8" t="s">
        <v>7</v>
      </c>
      <c r="B18" s="1">
        <v>5</v>
      </c>
      <c r="D18" s="1">
        <v>5</v>
      </c>
      <c r="E18" s="8" t="str">
        <f t="shared" si="0"/>
        <v>Toughness</v>
      </c>
      <c r="F18" s="1">
        <v>5</v>
      </c>
      <c r="H18" s="1">
        <v>5</v>
      </c>
      <c r="J18" s="1">
        <v>5</v>
      </c>
      <c r="K18" s="8" t="str">
        <f t="shared" si="1"/>
        <v>Toughness</v>
      </c>
      <c r="L18" s="1">
        <v>5</v>
      </c>
      <c r="N18" s="1">
        <v>5</v>
      </c>
      <c r="O18" s="8" t="str">
        <f>$A18</f>
        <v>Toughness</v>
      </c>
      <c r="P18" s="1">
        <v>5</v>
      </c>
      <c r="Q18" s="8" t="str">
        <f>$A18</f>
        <v>Toughness</v>
      </c>
      <c r="R18" s="1">
        <v>5</v>
      </c>
    </row>
    <row r="19" spans="1:18" ht="12.75">
      <c r="A19" s="8"/>
      <c r="D19" s="1"/>
      <c r="E19" s="8"/>
      <c r="H19" s="1"/>
      <c r="J19" s="1"/>
      <c r="K19" s="8"/>
      <c r="N19" s="1"/>
      <c r="O19" s="8"/>
      <c r="Q19" s="8"/>
      <c r="R19" s="1"/>
    </row>
    <row r="20" spans="1:18" ht="12.75">
      <c r="A20" s="8" t="s">
        <v>18</v>
      </c>
      <c r="B20" s="13">
        <f>SUM(B6*B14)</f>
        <v>12</v>
      </c>
      <c r="D20" s="13">
        <f>SUM(D6*D14)</f>
        <v>12</v>
      </c>
      <c r="E20" s="8" t="str">
        <f t="shared" si="0"/>
        <v>Points</v>
      </c>
      <c r="F20" s="13">
        <f>SUM(F6*F14)</f>
        <v>8</v>
      </c>
      <c r="H20" s="13">
        <f>SUM(H6*H14)</f>
        <v>8</v>
      </c>
      <c r="J20" s="13">
        <f>SUM(J6*J14)</f>
        <v>8</v>
      </c>
      <c r="K20" s="8" t="str">
        <f t="shared" si="1"/>
        <v>Points</v>
      </c>
      <c r="L20" s="13">
        <f>SUM(L6*L14)</f>
        <v>8</v>
      </c>
      <c r="N20" s="13">
        <f>SUM(N6*N14)</f>
        <v>8</v>
      </c>
      <c r="O20" s="8" t="str">
        <f>$A20</f>
        <v>Points</v>
      </c>
      <c r="P20" s="13">
        <f>SUM(P6*P14)</f>
        <v>12</v>
      </c>
      <c r="Q20" s="8" t="str">
        <f>$A20</f>
        <v>Points</v>
      </c>
      <c r="R20" s="13">
        <f>SUM(R6*R14)</f>
        <v>63</v>
      </c>
    </row>
    <row r="21" spans="1:18" ht="12.75">
      <c r="A21" s="8"/>
      <c r="D21" s="1"/>
      <c r="E21" s="8"/>
      <c r="H21" s="1"/>
      <c r="J21" s="1"/>
      <c r="K21" s="8"/>
      <c r="N21" s="1"/>
      <c r="O21" s="8"/>
      <c r="Q21" s="8"/>
      <c r="R21" s="1"/>
    </row>
    <row r="22" spans="1:19" ht="12.75">
      <c r="A22" s="8" t="s">
        <v>26</v>
      </c>
      <c r="B22" s="2"/>
      <c r="C22" s="9"/>
      <c r="D22" s="2"/>
      <c r="E22" s="8" t="str">
        <f t="shared" si="0"/>
        <v>Damage</v>
      </c>
      <c r="F22" s="2"/>
      <c r="G22" s="9"/>
      <c r="H22" s="2"/>
      <c r="I22" s="9"/>
      <c r="J22" s="2"/>
      <c r="K22" s="8" t="str">
        <f t="shared" si="1"/>
        <v>Damage</v>
      </c>
      <c r="L22" s="2"/>
      <c r="M22" s="9"/>
      <c r="N22" s="2"/>
      <c r="O22" s="8" t="str">
        <f>$A22</f>
        <v>Damage</v>
      </c>
      <c r="P22" s="2"/>
      <c r="Q22" s="8" t="str">
        <f>$A22</f>
        <v>Damage</v>
      </c>
      <c r="R22" s="2"/>
      <c r="S22" s="18"/>
    </row>
    <row r="23" spans="2:19" ht="12.75">
      <c r="B23" s="2"/>
      <c r="C23" s="9"/>
      <c r="D23" s="2"/>
      <c r="F23" s="2"/>
      <c r="G23" s="9"/>
      <c r="H23" s="2"/>
      <c r="I23" s="9"/>
      <c r="J23" s="2"/>
      <c r="L23" s="2"/>
      <c r="M23" s="9"/>
      <c r="N23" s="2"/>
      <c r="P23" s="2"/>
      <c r="Q23"/>
      <c r="R23" s="2"/>
      <c r="S23" s="18"/>
    </row>
    <row r="24" spans="2:19" ht="12.75">
      <c r="B24" s="2"/>
      <c r="C24" s="9"/>
      <c r="D24" s="2"/>
      <c r="F24" s="2"/>
      <c r="G24" s="9"/>
      <c r="H24" s="2"/>
      <c r="I24" s="9"/>
      <c r="J24" s="2"/>
      <c r="L24" s="2"/>
      <c r="M24" s="9"/>
      <c r="N24" s="2"/>
      <c r="P24" s="2"/>
      <c r="Q24"/>
      <c r="R24" s="2"/>
      <c r="S24" s="18"/>
    </row>
    <row r="25" spans="2:19" ht="12.75">
      <c r="B25" s="2"/>
      <c r="C25" s="9"/>
      <c r="D25" s="2"/>
      <c r="F25" s="2"/>
      <c r="G25" s="9"/>
      <c r="H25" s="2"/>
      <c r="I25" s="9"/>
      <c r="J25" s="2"/>
      <c r="L25" s="2"/>
      <c r="M25" s="9"/>
      <c r="N25" s="2"/>
      <c r="P25" s="2"/>
      <c r="Q25"/>
      <c r="R25" s="2"/>
      <c r="S25" s="18"/>
    </row>
    <row r="26" spans="2:19" ht="12.75">
      <c r="B26" s="2"/>
      <c r="C26" s="9"/>
      <c r="D26" s="2"/>
      <c r="P26" s="2"/>
      <c r="Q26"/>
      <c r="R26" s="2"/>
      <c r="S26" s="18"/>
    </row>
    <row r="27" spans="2:19" ht="12.75">
      <c r="B27" s="2"/>
      <c r="C27" s="9"/>
      <c r="D27" s="2"/>
      <c r="P27" s="2"/>
      <c r="Q27"/>
      <c r="R27" s="2"/>
      <c r="S27" s="18"/>
    </row>
    <row r="28" spans="18:19" ht="12.75">
      <c r="R28" s="18"/>
      <c r="S28" s="18"/>
    </row>
    <row r="29" spans="18:19" ht="12.75">
      <c r="R29" s="18"/>
      <c r="S29" s="18"/>
    </row>
    <row r="30" spans="18:19" ht="12.75">
      <c r="R30" s="18"/>
      <c r="S30" s="18"/>
    </row>
    <row r="31" spans="18:19" ht="12.75">
      <c r="R31" s="18"/>
      <c r="S31" s="18"/>
    </row>
    <row r="32" ht="12.75">
      <c r="R32" s="18"/>
    </row>
    <row r="34" spans="1:18" ht="12.75">
      <c r="A34" s="8" t="s">
        <v>44</v>
      </c>
      <c r="B34" s="18"/>
      <c r="D34" s="11"/>
      <c r="E34" s="8" t="s">
        <v>44</v>
      </c>
      <c r="F34" s="18"/>
      <c r="H34" s="11"/>
      <c r="J34" s="11"/>
      <c r="K34" s="8" t="s">
        <v>44</v>
      </c>
      <c r="L34" s="18"/>
      <c r="N34" s="11"/>
      <c r="O34" s="8" t="s">
        <v>44</v>
      </c>
      <c r="P34" s="18"/>
      <c r="Q34" s="8" t="s">
        <v>44</v>
      </c>
      <c r="R34" s="18"/>
    </row>
  </sheetData>
  <mergeCells count="1">
    <mergeCell ref="A1:S1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workbookViewId="0" topLeftCell="A1">
      <selection activeCell="I3" sqref="I3:I4"/>
    </sheetView>
  </sheetViews>
  <sheetFormatPr defaultColWidth="9.140625" defaultRowHeight="12.75"/>
  <cols>
    <col min="1" max="1" width="26.00390625" style="0" customWidth="1"/>
    <col min="2" max="2" width="5.57421875" style="1" customWidth="1"/>
    <col min="3" max="5" width="7.57421875" style="1" customWidth="1"/>
    <col min="6" max="8" width="5.57421875" style="1" customWidth="1"/>
    <col min="9" max="9" width="21.421875" style="0" customWidth="1"/>
    <col min="10" max="10" width="7.421875" style="0" customWidth="1"/>
    <col min="11" max="11" width="5.57421875" style="1" customWidth="1"/>
    <col min="12" max="21" width="3.28125" style="1" customWidth="1"/>
    <col min="22" max="22" width="3.28125" style="0" customWidth="1"/>
    <col min="23" max="23" width="2.7109375" style="0" customWidth="1"/>
    <col min="24" max="24" width="10.00390625" style="0" customWidth="1"/>
  </cols>
  <sheetData>
    <row r="1" spans="1:24" ht="30.75">
      <c r="A1" s="72" t="s">
        <v>76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ht="12.75" customHeight="1"/>
    <row r="3" spans="1:9" ht="50.25" customHeight="1">
      <c r="A3" s="67"/>
      <c r="B3" s="66" t="s">
        <v>47</v>
      </c>
      <c r="C3" s="66" t="s">
        <v>48</v>
      </c>
      <c r="D3" s="66" t="s">
        <v>49</v>
      </c>
      <c r="E3" s="66" t="s">
        <v>50</v>
      </c>
      <c r="F3" s="66" t="s">
        <v>51</v>
      </c>
      <c r="G3" s="68" t="s">
        <v>57</v>
      </c>
      <c r="H3" s="66" t="s">
        <v>59</v>
      </c>
      <c r="I3" s="69" t="s">
        <v>52</v>
      </c>
    </row>
    <row r="4" spans="1:24" s="22" customFormat="1" ht="12.75" customHeight="1">
      <c r="A4" s="67"/>
      <c r="B4" s="66"/>
      <c r="C4" s="66"/>
      <c r="D4" s="66"/>
      <c r="E4" s="66"/>
      <c r="F4" s="66"/>
      <c r="G4" s="68"/>
      <c r="H4" s="66"/>
      <c r="I4" s="69"/>
      <c r="K4" s="48" t="s">
        <v>53</v>
      </c>
      <c r="L4" s="50" t="s">
        <v>54</v>
      </c>
      <c r="M4" s="51"/>
      <c r="N4" s="51"/>
      <c r="O4" s="51"/>
      <c r="P4" s="51"/>
      <c r="Q4" s="51"/>
      <c r="R4" s="51"/>
      <c r="S4" s="51"/>
      <c r="T4" s="51"/>
      <c r="U4" s="52"/>
      <c r="W4" s="70" t="s">
        <v>26</v>
      </c>
      <c r="X4" s="70"/>
    </row>
    <row r="5" spans="1:24" s="23" customFormat="1" ht="12.75" customHeight="1">
      <c r="A5" s="53" t="s">
        <v>9</v>
      </c>
      <c r="B5" s="54" t="s">
        <v>55</v>
      </c>
      <c r="C5" s="65">
        <v>6</v>
      </c>
      <c r="D5" s="65">
        <v>4</v>
      </c>
      <c r="E5" s="65">
        <v>2</v>
      </c>
      <c r="F5" s="54">
        <v>7</v>
      </c>
      <c r="G5" s="61">
        <v>-2</v>
      </c>
      <c r="H5" s="54">
        <f>VLOOKUP(F5,Tables!$Q$5:$R$11,2)+G5</f>
        <v>-5</v>
      </c>
      <c r="I5" s="62" t="s">
        <v>58</v>
      </c>
      <c r="K5" s="49"/>
      <c r="L5" s="24">
        <v>1</v>
      </c>
      <c r="M5" s="24">
        <v>2</v>
      </c>
      <c r="N5" s="24">
        <v>3</v>
      </c>
      <c r="O5" s="24">
        <v>4</v>
      </c>
      <c r="P5" s="24">
        <v>5</v>
      </c>
      <c r="Q5" s="24">
        <v>6</v>
      </c>
      <c r="R5" s="24">
        <v>7</v>
      </c>
      <c r="S5" s="24">
        <v>8</v>
      </c>
      <c r="T5" s="24">
        <v>9</v>
      </c>
      <c r="U5" s="24">
        <v>10</v>
      </c>
      <c r="W5" s="27">
        <v>4</v>
      </c>
      <c r="X5" s="28" t="s">
        <v>5</v>
      </c>
    </row>
    <row r="6" spans="1:24" ht="12.75">
      <c r="A6" s="53"/>
      <c r="B6" s="54"/>
      <c r="C6" s="65"/>
      <c r="D6" s="65"/>
      <c r="E6" s="65"/>
      <c r="F6" s="54"/>
      <c r="G6" s="61"/>
      <c r="H6" s="54"/>
      <c r="I6" s="62"/>
      <c r="K6" s="26">
        <f>F5</f>
        <v>7</v>
      </c>
      <c r="L6" s="25">
        <f>VLOOKUP($K6,Tables!$E$5:$O$14,2)</f>
        <v>9</v>
      </c>
      <c r="M6" s="25">
        <f>VLOOKUP($K6,Tables!$E$5:$O$14,3)</f>
        <v>9</v>
      </c>
      <c r="N6" s="25">
        <f>VLOOKUP($K6,Tables!$E$5:$O$14,4)</f>
        <v>9</v>
      </c>
      <c r="O6" s="25">
        <f>VLOOKUP($K6,Tables!$E$5:$O$14,5)</f>
        <v>8</v>
      </c>
      <c r="P6" s="25">
        <f>VLOOKUP($K6,Tables!$E$5:$O$14,6)</f>
        <v>7</v>
      </c>
      <c r="Q6" s="32">
        <f>VLOOKUP($K6,Tables!$E$5:$O$14,7)</f>
        <v>6</v>
      </c>
      <c r="R6" s="25">
        <f>VLOOKUP($K6,Tables!$E$5:$O$14,8)</f>
        <v>5</v>
      </c>
      <c r="S6" s="25">
        <f>VLOOKUP($K6,Tables!$E$5:$O$14,9)</f>
        <v>4</v>
      </c>
      <c r="T6" s="25">
        <f>VLOOKUP($K6,Tables!$E$5:$O$14,10)</f>
        <v>3</v>
      </c>
      <c r="U6" s="25">
        <f>VLOOKUP($K6,Tables!$E$5:$O$14,11)</f>
        <v>2</v>
      </c>
      <c r="W6" s="29">
        <v>2</v>
      </c>
      <c r="X6" s="30" t="s">
        <v>75</v>
      </c>
    </row>
    <row r="9" spans="11:24" ht="12.75">
      <c r="K9" s="48" t="s">
        <v>53</v>
      </c>
      <c r="L9" s="50" t="s">
        <v>54</v>
      </c>
      <c r="M9" s="51"/>
      <c r="N9" s="51"/>
      <c r="O9" s="51"/>
      <c r="P9" s="51"/>
      <c r="Q9" s="51"/>
      <c r="R9" s="51"/>
      <c r="S9" s="51"/>
      <c r="T9" s="51"/>
      <c r="U9" s="52"/>
      <c r="W9" s="70" t="s">
        <v>26</v>
      </c>
      <c r="X9" s="70"/>
    </row>
    <row r="10" spans="1:24" ht="12.75" customHeight="1">
      <c r="A10" s="53" t="s">
        <v>46</v>
      </c>
      <c r="B10" s="54" t="s">
        <v>55</v>
      </c>
      <c r="C10" s="65">
        <v>6</v>
      </c>
      <c r="D10" s="65">
        <v>4</v>
      </c>
      <c r="E10" s="65">
        <v>2</v>
      </c>
      <c r="F10" s="54">
        <v>6</v>
      </c>
      <c r="G10" s="61"/>
      <c r="H10" s="54">
        <f>VLOOKUP(F10,Tables!$Q$5:$R$11,2)+G10</f>
        <v>-2</v>
      </c>
      <c r="I10" s="62" t="s">
        <v>60</v>
      </c>
      <c r="J10" s="23"/>
      <c r="K10" s="49"/>
      <c r="L10" s="24">
        <v>1</v>
      </c>
      <c r="M10" s="24">
        <v>2</v>
      </c>
      <c r="N10" s="24">
        <v>3</v>
      </c>
      <c r="O10" s="24">
        <v>4</v>
      </c>
      <c r="P10" s="24">
        <v>5</v>
      </c>
      <c r="Q10" s="24">
        <v>6</v>
      </c>
      <c r="R10" s="24">
        <v>7</v>
      </c>
      <c r="S10" s="24">
        <v>8</v>
      </c>
      <c r="T10" s="24">
        <v>9</v>
      </c>
      <c r="U10" s="24">
        <v>10</v>
      </c>
      <c r="W10" s="27">
        <v>6</v>
      </c>
      <c r="X10" s="28" t="s">
        <v>5</v>
      </c>
    </row>
    <row r="11" spans="1:24" ht="12.75" customHeight="1">
      <c r="A11" s="53"/>
      <c r="B11" s="54"/>
      <c r="C11" s="65"/>
      <c r="D11" s="65"/>
      <c r="E11" s="65"/>
      <c r="F11" s="54"/>
      <c r="G11" s="61"/>
      <c r="H11" s="54"/>
      <c r="I11" s="62"/>
      <c r="K11" s="26">
        <f>F10</f>
        <v>6</v>
      </c>
      <c r="L11" s="25">
        <f>VLOOKUP($K11,Tables!$E$5:$O$14,2)</f>
        <v>9</v>
      </c>
      <c r="M11" s="25">
        <f>VLOOKUP($K11,Tables!$E$5:$O$14,3)</f>
        <v>9</v>
      </c>
      <c r="N11" s="25">
        <f>VLOOKUP($K11,Tables!$E$5:$O$14,4)</f>
        <v>8</v>
      </c>
      <c r="O11" s="25">
        <f>VLOOKUP($K11,Tables!$E$5:$O$14,5)</f>
        <v>7</v>
      </c>
      <c r="P11" s="25">
        <f>VLOOKUP($K11,Tables!$E$5:$O$14,6)</f>
        <v>6</v>
      </c>
      <c r="Q11" s="32">
        <f>VLOOKUP($K11,Tables!$E$5:$O$14,7)</f>
        <v>5</v>
      </c>
      <c r="R11" s="25">
        <f>VLOOKUP($K11,Tables!$E$5:$O$14,8)</f>
        <v>4</v>
      </c>
      <c r="S11" s="25">
        <f>VLOOKUP($K11,Tables!$E$5:$O$14,9)</f>
        <v>3</v>
      </c>
      <c r="T11" s="25">
        <f>VLOOKUP($K11,Tables!$E$5:$O$14,10)</f>
        <v>2</v>
      </c>
      <c r="U11" s="25">
        <f>VLOOKUP($K11,Tables!$E$5:$O$14,11)</f>
        <v>1</v>
      </c>
      <c r="W11" s="29">
        <v>3</v>
      </c>
      <c r="X11" s="30" t="s">
        <v>75</v>
      </c>
    </row>
    <row r="14" spans="11:24" ht="12.75">
      <c r="K14" s="48" t="s">
        <v>53</v>
      </c>
      <c r="L14" s="50" t="s">
        <v>54</v>
      </c>
      <c r="M14" s="51"/>
      <c r="N14" s="51"/>
      <c r="O14" s="51"/>
      <c r="P14" s="51"/>
      <c r="Q14" s="51"/>
      <c r="R14" s="51"/>
      <c r="S14" s="51"/>
      <c r="T14" s="51"/>
      <c r="U14" s="52"/>
      <c r="W14" s="70" t="s">
        <v>26</v>
      </c>
      <c r="X14" s="70"/>
    </row>
    <row r="15" spans="1:24" ht="12.75" customHeight="1">
      <c r="A15" s="53" t="s">
        <v>8</v>
      </c>
      <c r="B15" s="54" t="s">
        <v>55</v>
      </c>
      <c r="C15" s="65">
        <v>6</v>
      </c>
      <c r="D15" s="65">
        <v>4</v>
      </c>
      <c r="E15" s="65">
        <v>2</v>
      </c>
      <c r="F15" s="54">
        <v>7</v>
      </c>
      <c r="G15" s="61">
        <v>-2</v>
      </c>
      <c r="H15" s="54">
        <f>VLOOKUP(F15,Tables!$Q$5:$R$11,2)+G15</f>
        <v>-5</v>
      </c>
      <c r="I15" s="62" t="s">
        <v>62</v>
      </c>
      <c r="J15" s="23"/>
      <c r="K15" s="49"/>
      <c r="L15" s="24">
        <v>1</v>
      </c>
      <c r="M15" s="24">
        <v>2</v>
      </c>
      <c r="N15" s="24">
        <v>3</v>
      </c>
      <c r="O15" s="24">
        <v>4</v>
      </c>
      <c r="P15" s="24">
        <v>5</v>
      </c>
      <c r="Q15" s="24">
        <v>6</v>
      </c>
      <c r="R15" s="24">
        <v>7</v>
      </c>
      <c r="S15" s="24">
        <v>8</v>
      </c>
      <c r="T15" s="24">
        <v>9</v>
      </c>
      <c r="U15" s="24">
        <v>10</v>
      </c>
      <c r="W15" s="27">
        <v>4</v>
      </c>
      <c r="X15" s="28" t="s">
        <v>5</v>
      </c>
    </row>
    <row r="16" spans="1:24" ht="12.75" customHeight="1">
      <c r="A16" s="53"/>
      <c r="B16" s="54"/>
      <c r="C16" s="65"/>
      <c r="D16" s="65"/>
      <c r="E16" s="65"/>
      <c r="F16" s="54"/>
      <c r="G16" s="61"/>
      <c r="H16" s="54"/>
      <c r="I16" s="62"/>
      <c r="K16" s="26">
        <f>F15</f>
        <v>7</v>
      </c>
      <c r="L16" s="25">
        <f>VLOOKUP($K16,Tables!$E$5:$O$14,2)</f>
        <v>9</v>
      </c>
      <c r="M16" s="25">
        <f>VLOOKUP($K16,Tables!$E$5:$O$14,3)</f>
        <v>9</v>
      </c>
      <c r="N16" s="25">
        <f>VLOOKUP($K16,Tables!$E$5:$O$14,4)</f>
        <v>9</v>
      </c>
      <c r="O16" s="25">
        <f>VLOOKUP($K16,Tables!$E$5:$O$14,5)</f>
        <v>8</v>
      </c>
      <c r="P16" s="25">
        <f>VLOOKUP($K16,Tables!$E$5:$O$14,6)</f>
        <v>7</v>
      </c>
      <c r="Q16" s="32">
        <f>VLOOKUP($K16,Tables!$E$5:$O$14,7)</f>
        <v>6</v>
      </c>
      <c r="R16" s="25">
        <f>VLOOKUP($K16,Tables!$E$5:$O$14,8)</f>
        <v>5</v>
      </c>
      <c r="S16" s="25">
        <f>VLOOKUP($K16,Tables!$E$5:$O$14,9)</f>
        <v>4</v>
      </c>
      <c r="T16" s="25">
        <f>VLOOKUP($K16,Tables!$E$5:$O$14,10)</f>
        <v>3</v>
      </c>
      <c r="U16" s="25">
        <f>VLOOKUP($K16,Tables!$E$5:$O$14,11)</f>
        <v>2</v>
      </c>
      <c r="W16" s="29">
        <v>2</v>
      </c>
      <c r="X16" s="30" t="s">
        <v>75</v>
      </c>
    </row>
    <row r="17" spans="1:24" ht="12.75">
      <c r="A17" s="37"/>
      <c r="B17" s="38"/>
      <c r="C17" s="38"/>
      <c r="D17" s="38"/>
      <c r="E17" s="38"/>
      <c r="F17" s="38"/>
      <c r="G17" s="38"/>
      <c r="H17" s="38"/>
      <c r="I17" s="37"/>
      <c r="J17" s="37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7"/>
      <c r="W17" s="37"/>
      <c r="X17" s="37"/>
    </row>
    <row r="19" spans="11:24" ht="12.75">
      <c r="K19" s="48" t="s">
        <v>53</v>
      </c>
      <c r="L19" s="50" t="s">
        <v>54</v>
      </c>
      <c r="M19" s="51"/>
      <c r="N19" s="51"/>
      <c r="O19" s="51"/>
      <c r="P19" s="51"/>
      <c r="Q19" s="51"/>
      <c r="R19" s="51"/>
      <c r="S19" s="51"/>
      <c r="T19" s="51"/>
      <c r="U19" s="52"/>
      <c r="W19" s="71"/>
      <c r="X19" s="71"/>
    </row>
    <row r="20" spans="1:24" ht="12.75" customHeight="1">
      <c r="A20" s="53" t="s">
        <v>10</v>
      </c>
      <c r="B20" s="54" t="s">
        <v>55</v>
      </c>
      <c r="C20" s="65">
        <v>6</v>
      </c>
      <c r="D20" s="65">
        <v>4</v>
      </c>
      <c r="E20" s="65">
        <v>2</v>
      </c>
      <c r="F20" s="54">
        <v>7</v>
      </c>
      <c r="G20" s="61">
        <v>-1</v>
      </c>
      <c r="H20" s="54">
        <f>VLOOKUP(F20,Tables!$Q$5:$R$11,2)+G20</f>
        <v>-4</v>
      </c>
      <c r="I20" s="62" t="s">
        <v>61</v>
      </c>
      <c r="J20" s="23"/>
      <c r="K20" s="49"/>
      <c r="L20" s="24">
        <v>1</v>
      </c>
      <c r="M20" s="24">
        <v>2</v>
      </c>
      <c r="N20" s="24">
        <v>3</v>
      </c>
      <c r="O20" s="24">
        <v>4</v>
      </c>
      <c r="P20" s="24">
        <v>5</v>
      </c>
      <c r="Q20" s="24">
        <v>6</v>
      </c>
      <c r="R20" s="24">
        <v>7</v>
      </c>
      <c r="S20" s="24">
        <v>8</v>
      </c>
      <c r="T20" s="24">
        <v>9</v>
      </c>
      <c r="U20" s="24">
        <v>10</v>
      </c>
      <c r="W20" s="31"/>
      <c r="X20" s="31"/>
    </row>
    <row r="21" spans="1:24" ht="12.75" customHeight="1">
      <c r="A21" s="53"/>
      <c r="B21" s="54"/>
      <c r="C21" s="65"/>
      <c r="D21" s="65"/>
      <c r="E21" s="65"/>
      <c r="F21" s="54"/>
      <c r="G21" s="61"/>
      <c r="H21" s="54"/>
      <c r="I21" s="62"/>
      <c r="K21" s="26">
        <f>F20</f>
        <v>7</v>
      </c>
      <c r="L21" s="25">
        <f>VLOOKUP($K21,Tables!$E$5:$O$14,2)</f>
        <v>9</v>
      </c>
      <c r="M21" s="25">
        <f>VLOOKUP($K21,Tables!$E$5:$O$14,3)</f>
        <v>9</v>
      </c>
      <c r="N21" s="25">
        <f>VLOOKUP($K21,Tables!$E$5:$O$14,4)</f>
        <v>9</v>
      </c>
      <c r="O21" s="25">
        <f>VLOOKUP($K21,Tables!$E$5:$O$14,5)</f>
        <v>8</v>
      </c>
      <c r="P21" s="25">
        <f>VLOOKUP($K21,Tables!$E$5:$O$14,6)</f>
        <v>7</v>
      </c>
      <c r="Q21" s="25">
        <f>VLOOKUP($K21,Tables!$E$5:$O$14,7)</f>
        <v>6</v>
      </c>
      <c r="R21" s="25">
        <f>VLOOKUP($K21,Tables!$E$5:$O$14,8)</f>
        <v>5</v>
      </c>
      <c r="S21" s="25">
        <f>VLOOKUP($K21,Tables!$E$5:$O$14,9)</f>
        <v>4</v>
      </c>
      <c r="T21" s="25">
        <f>VLOOKUP($K21,Tables!$E$5:$O$14,10)</f>
        <v>3</v>
      </c>
      <c r="U21" s="25">
        <f>VLOOKUP($K21,Tables!$E$5:$O$14,11)</f>
        <v>2</v>
      </c>
      <c r="W21" s="4"/>
      <c r="X21" s="4"/>
    </row>
    <row r="24" spans="11:21" ht="12.75">
      <c r="K24" s="48" t="s">
        <v>53</v>
      </c>
      <c r="L24" s="50" t="s">
        <v>54</v>
      </c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12.75">
      <c r="A25" s="53" t="s">
        <v>83</v>
      </c>
      <c r="B25" s="54">
        <v>6</v>
      </c>
      <c r="C25" s="64" t="s">
        <v>68</v>
      </c>
      <c r="D25" s="64" t="s">
        <v>69</v>
      </c>
      <c r="E25" s="64" t="s">
        <v>70</v>
      </c>
      <c r="F25" s="54">
        <v>5</v>
      </c>
      <c r="G25" s="61"/>
      <c r="H25" s="54">
        <f>VLOOKUP(F25,Tables!$Q$5:$R$11,2)+G25</f>
        <v>-1</v>
      </c>
      <c r="I25" s="62" t="s">
        <v>84</v>
      </c>
      <c r="J25" s="23"/>
      <c r="K25" s="49"/>
      <c r="L25" s="24">
        <v>1</v>
      </c>
      <c r="M25" s="24">
        <v>2</v>
      </c>
      <c r="N25" s="24">
        <v>3</v>
      </c>
      <c r="O25" s="24">
        <v>4</v>
      </c>
      <c r="P25" s="24">
        <v>5</v>
      </c>
      <c r="Q25" s="24">
        <v>6</v>
      </c>
      <c r="R25" s="24">
        <v>7</v>
      </c>
      <c r="S25" s="24">
        <v>8</v>
      </c>
      <c r="T25" s="24">
        <v>9</v>
      </c>
      <c r="U25" s="24">
        <v>10</v>
      </c>
    </row>
    <row r="26" spans="1:21" ht="12.75">
      <c r="A26" s="53"/>
      <c r="B26" s="54"/>
      <c r="C26" s="64"/>
      <c r="D26" s="64"/>
      <c r="E26" s="64"/>
      <c r="F26" s="54"/>
      <c r="G26" s="61"/>
      <c r="H26" s="54"/>
      <c r="I26" s="62"/>
      <c r="K26" s="26">
        <f>F25</f>
        <v>5</v>
      </c>
      <c r="L26" s="25">
        <f>VLOOKUP($K26,Tables!$E$5:$O$14,2)</f>
        <v>9</v>
      </c>
      <c r="M26" s="25">
        <f>VLOOKUP($K26,Tables!$E$5:$O$14,3)</f>
        <v>8</v>
      </c>
      <c r="N26" s="25">
        <f>VLOOKUP($K26,Tables!$E$5:$O$14,4)</f>
        <v>7</v>
      </c>
      <c r="O26" s="25">
        <f>VLOOKUP($K26,Tables!$E$5:$O$14,5)</f>
        <v>6</v>
      </c>
      <c r="P26" s="25">
        <f>VLOOKUP($K26,Tables!$E$5:$O$14,6)</f>
        <v>5</v>
      </c>
      <c r="Q26" s="25">
        <f>VLOOKUP($K26,Tables!$E$5:$O$14,7)</f>
        <v>4</v>
      </c>
      <c r="R26" s="25">
        <f>VLOOKUP($K26,Tables!$E$5:$O$14,8)</f>
        <v>3</v>
      </c>
      <c r="S26" s="25">
        <f>VLOOKUP($K26,Tables!$E$5:$O$14,9)</f>
        <v>2</v>
      </c>
      <c r="T26" s="25">
        <f>VLOOKUP($K26,Tables!$E$5:$O$14,10)</f>
        <v>1</v>
      </c>
      <c r="U26" s="25">
        <f>VLOOKUP($K26,Tables!$E$5:$O$14,11)</f>
        <v>1</v>
      </c>
    </row>
    <row r="27" spans="1:24" ht="12.75">
      <c r="A27" s="37"/>
      <c r="B27" s="38"/>
      <c r="C27" s="38"/>
      <c r="D27" s="38"/>
      <c r="E27" s="38"/>
      <c r="F27" s="38"/>
      <c r="G27" s="38"/>
      <c r="H27" s="38"/>
      <c r="I27" s="37"/>
      <c r="J27" s="37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7"/>
      <c r="W27" s="37"/>
      <c r="X27" s="37"/>
    </row>
    <row r="29" spans="11:21" ht="12.75" customHeight="1">
      <c r="K29" s="48" t="s">
        <v>53</v>
      </c>
      <c r="L29" s="50" t="s">
        <v>54</v>
      </c>
      <c r="M29" s="51"/>
      <c r="N29" s="51"/>
      <c r="O29" s="51"/>
      <c r="P29" s="51"/>
      <c r="Q29" s="51"/>
      <c r="R29" s="51"/>
      <c r="S29" s="51"/>
      <c r="T29" s="51"/>
      <c r="U29" s="52"/>
    </row>
    <row r="30" spans="1:21" ht="12.75">
      <c r="A30" s="53" t="s">
        <v>67</v>
      </c>
      <c r="B30" s="54">
        <v>4</v>
      </c>
      <c r="C30" s="64" t="s">
        <v>68</v>
      </c>
      <c r="D30" s="64" t="s">
        <v>69</v>
      </c>
      <c r="E30" s="64" t="s">
        <v>70</v>
      </c>
      <c r="F30" s="54">
        <v>4</v>
      </c>
      <c r="G30" s="61"/>
      <c r="H30" s="54">
        <f>VLOOKUP(F30,Tables!$Q$5:$R$11,2)+G30</f>
        <v>0</v>
      </c>
      <c r="I30" s="62" t="s">
        <v>71</v>
      </c>
      <c r="J30" s="23"/>
      <c r="K30" s="49"/>
      <c r="L30" s="24">
        <v>1</v>
      </c>
      <c r="M30" s="24">
        <v>2</v>
      </c>
      <c r="N30" s="24">
        <v>3</v>
      </c>
      <c r="O30" s="24">
        <v>4</v>
      </c>
      <c r="P30" s="24">
        <v>5</v>
      </c>
      <c r="Q30" s="24">
        <v>6</v>
      </c>
      <c r="R30" s="24">
        <v>7</v>
      </c>
      <c r="S30" s="24">
        <v>8</v>
      </c>
      <c r="T30" s="24">
        <v>9</v>
      </c>
      <c r="U30" s="24">
        <v>10</v>
      </c>
    </row>
    <row r="31" spans="1:21" ht="12.75">
      <c r="A31" s="53"/>
      <c r="B31" s="54"/>
      <c r="C31" s="64"/>
      <c r="D31" s="64"/>
      <c r="E31" s="64"/>
      <c r="F31" s="54"/>
      <c r="G31" s="61"/>
      <c r="H31" s="54"/>
      <c r="I31" s="62"/>
      <c r="K31" s="26">
        <f>F30</f>
        <v>4</v>
      </c>
      <c r="L31" s="25">
        <f>VLOOKUP($K31,Tables!$E$5:$O$14,2)</f>
        <v>8</v>
      </c>
      <c r="M31" s="25">
        <f>VLOOKUP($K31,Tables!$E$5:$O$14,3)</f>
        <v>7</v>
      </c>
      <c r="N31" s="25">
        <f>VLOOKUP($K31,Tables!$E$5:$O$14,4)</f>
        <v>6</v>
      </c>
      <c r="O31" s="25">
        <f>VLOOKUP($K31,Tables!$E$5:$O$14,5)</f>
        <v>5</v>
      </c>
      <c r="P31" s="25">
        <f>VLOOKUP($K31,Tables!$E$5:$O$14,6)</f>
        <v>4</v>
      </c>
      <c r="Q31" s="25">
        <f>VLOOKUP($K31,Tables!$E$5:$O$14,7)</f>
        <v>3</v>
      </c>
      <c r="R31" s="25">
        <f>VLOOKUP($K31,Tables!$E$5:$O$14,8)</f>
        <v>2</v>
      </c>
      <c r="S31" s="25">
        <f>VLOOKUP($K31,Tables!$E$5:$O$14,9)</f>
        <v>1</v>
      </c>
      <c r="T31" s="25">
        <f>VLOOKUP($K31,Tables!$E$5:$O$14,10)</f>
        <v>1</v>
      </c>
      <c r="U31" s="25">
        <f>VLOOKUP($K31,Tables!$E$5:$O$14,11)</f>
        <v>1</v>
      </c>
    </row>
    <row r="34" spans="11:21" ht="12.75">
      <c r="K34" s="48" t="s">
        <v>53</v>
      </c>
      <c r="L34" s="50" t="s">
        <v>54</v>
      </c>
      <c r="M34" s="51"/>
      <c r="N34" s="51"/>
      <c r="O34" s="51"/>
      <c r="P34" s="51"/>
      <c r="Q34" s="51"/>
      <c r="R34" s="51"/>
      <c r="S34" s="51"/>
      <c r="T34" s="51"/>
      <c r="U34" s="52"/>
    </row>
    <row r="35" spans="1:21" ht="12.75">
      <c r="A35" s="53" t="s">
        <v>63</v>
      </c>
      <c r="B35" s="54">
        <v>5</v>
      </c>
      <c r="C35" s="64" t="s">
        <v>64</v>
      </c>
      <c r="D35" s="64" t="s">
        <v>65</v>
      </c>
      <c r="E35" s="64" t="s">
        <v>66</v>
      </c>
      <c r="F35" s="54">
        <v>5</v>
      </c>
      <c r="G35" s="61">
        <v>-1</v>
      </c>
      <c r="H35" s="54">
        <f>VLOOKUP(F35,Tables!$Q$5:$R$11,2)+G35</f>
        <v>-2</v>
      </c>
      <c r="I35" s="62"/>
      <c r="J35" s="23"/>
      <c r="K35" s="49"/>
      <c r="L35" s="24">
        <v>1</v>
      </c>
      <c r="M35" s="24">
        <v>2</v>
      </c>
      <c r="N35" s="24">
        <v>3</v>
      </c>
      <c r="O35" s="24">
        <v>4</v>
      </c>
      <c r="P35" s="24">
        <v>5</v>
      </c>
      <c r="Q35" s="24">
        <v>6</v>
      </c>
      <c r="R35" s="24">
        <v>7</v>
      </c>
      <c r="S35" s="24">
        <v>8</v>
      </c>
      <c r="T35" s="24">
        <v>9</v>
      </c>
      <c r="U35" s="24">
        <v>10</v>
      </c>
    </row>
    <row r="36" spans="1:21" ht="12.75">
      <c r="A36" s="53"/>
      <c r="B36" s="54"/>
      <c r="C36" s="64"/>
      <c r="D36" s="64"/>
      <c r="E36" s="64"/>
      <c r="F36" s="54"/>
      <c r="G36" s="61"/>
      <c r="H36" s="54"/>
      <c r="I36" s="62"/>
      <c r="K36" s="26">
        <f>F35</f>
        <v>5</v>
      </c>
      <c r="L36" s="25">
        <f>VLOOKUP($K36,Tables!$E$5:$O$14,2)</f>
        <v>9</v>
      </c>
      <c r="M36" s="25">
        <f>VLOOKUP($K36,Tables!$E$5:$O$14,3)</f>
        <v>8</v>
      </c>
      <c r="N36" s="25">
        <f>VLOOKUP($K36,Tables!$E$5:$O$14,4)</f>
        <v>7</v>
      </c>
      <c r="O36" s="25">
        <f>VLOOKUP($K36,Tables!$E$5:$O$14,5)</f>
        <v>6</v>
      </c>
      <c r="P36" s="25">
        <f>VLOOKUP($K36,Tables!$E$5:$O$14,6)</f>
        <v>5</v>
      </c>
      <c r="Q36" s="25">
        <f>VLOOKUP($K36,Tables!$E$5:$O$14,7)</f>
        <v>4</v>
      </c>
      <c r="R36" s="25">
        <f>VLOOKUP($K36,Tables!$E$5:$O$14,8)</f>
        <v>3</v>
      </c>
      <c r="S36" s="25">
        <f>VLOOKUP($K36,Tables!$E$5:$O$14,9)</f>
        <v>2</v>
      </c>
      <c r="T36" s="25">
        <f>VLOOKUP($K36,Tables!$E$5:$O$14,10)</f>
        <v>1</v>
      </c>
      <c r="U36" s="25">
        <f>VLOOKUP($K36,Tables!$E$5:$O$14,11)</f>
        <v>1</v>
      </c>
    </row>
    <row r="39" spans="6:21" ht="12.75">
      <c r="F39" s="1" t="s">
        <v>85</v>
      </c>
      <c r="K39" s="48" t="s">
        <v>53</v>
      </c>
      <c r="L39" s="50" t="s">
        <v>54</v>
      </c>
      <c r="M39" s="51"/>
      <c r="N39" s="51"/>
      <c r="O39" s="51"/>
      <c r="P39" s="51"/>
      <c r="Q39" s="51"/>
      <c r="R39" s="51"/>
      <c r="S39" s="51"/>
      <c r="T39" s="51"/>
      <c r="U39" s="52"/>
    </row>
    <row r="40" spans="1:21" ht="12.75">
      <c r="A40" s="63" t="s">
        <v>72</v>
      </c>
      <c r="B40" s="54">
        <v>3</v>
      </c>
      <c r="C40" s="55" t="s">
        <v>73</v>
      </c>
      <c r="D40" s="56"/>
      <c r="E40" s="57"/>
      <c r="F40" s="54">
        <v>4</v>
      </c>
      <c r="G40" s="61"/>
      <c r="H40" s="54">
        <f>VLOOKUP(F40,Tables!$Q$5:$R$11,2)+G40</f>
        <v>0</v>
      </c>
      <c r="I40" s="62"/>
      <c r="J40" s="23"/>
      <c r="K40" s="49"/>
      <c r="L40" s="24">
        <v>1</v>
      </c>
      <c r="M40" s="24">
        <v>2</v>
      </c>
      <c r="N40" s="24">
        <v>3</v>
      </c>
      <c r="O40" s="24">
        <v>4</v>
      </c>
      <c r="P40" s="24">
        <v>5</v>
      </c>
      <c r="Q40" s="24">
        <v>6</v>
      </c>
      <c r="R40" s="24">
        <v>7</v>
      </c>
      <c r="S40" s="24">
        <v>8</v>
      </c>
      <c r="T40" s="24">
        <v>9</v>
      </c>
      <c r="U40" s="24">
        <v>10</v>
      </c>
    </row>
    <row r="41" spans="1:21" ht="12.75">
      <c r="A41" s="63"/>
      <c r="B41" s="54"/>
      <c r="C41" s="58"/>
      <c r="D41" s="59"/>
      <c r="E41" s="60"/>
      <c r="F41" s="54"/>
      <c r="G41" s="61"/>
      <c r="H41" s="54"/>
      <c r="I41" s="62"/>
      <c r="K41" s="26">
        <f>F40</f>
        <v>4</v>
      </c>
      <c r="L41" s="25">
        <f>VLOOKUP($K41,Tables!$E$5:$O$14,2)</f>
        <v>8</v>
      </c>
      <c r="M41" s="25">
        <f>VLOOKUP($K41,Tables!$E$5:$O$14,3)</f>
        <v>7</v>
      </c>
      <c r="N41" s="25">
        <f>VLOOKUP($K41,Tables!$E$5:$O$14,4)</f>
        <v>6</v>
      </c>
      <c r="O41" s="25">
        <f>VLOOKUP($K41,Tables!$E$5:$O$14,5)</f>
        <v>5</v>
      </c>
      <c r="P41" s="25">
        <f>VLOOKUP($K41,Tables!$E$5:$O$14,6)</f>
        <v>4</v>
      </c>
      <c r="Q41" s="25">
        <f>VLOOKUP($K41,Tables!$E$5:$O$14,7)</f>
        <v>3</v>
      </c>
      <c r="R41" s="25">
        <f>VLOOKUP($K41,Tables!$E$5:$O$14,8)</f>
        <v>2</v>
      </c>
      <c r="S41" s="25">
        <f>VLOOKUP($K41,Tables!$E$5:$O$14,9)</f>
        <v>1</v>
      </c>
      <c r="T41" s="25">
        <f>VLOOKUP($K41,Tables!$E$5:$O$14,10)</f>
        <v>1</v>
      </c>
      <c r="U41" s="25">
        <f>VLOOKUP($K41,Tables!$E$5:$O$14,11)</f>
        <v>1</v>
      </c>
    </row>
    <row r="44" spans="6:21" ht="12.75">
      <c r="F44" s="1" t="s">
        <v>86</v>
      </c>
      <c r="K44" s="48" t="s">
        <v>53</v>
      </c>
      <c r="L44" s="50" t="s">
        <v>54</v>
      </c>
      <c r="M44" s="51"/>
      <c r="N44" s="51"/>
      <c r="O44" s="51"/>
      <c r="P44" s="51"/>
      <c r="Q44" s="51"/>
      <c r="R44" s="51"/>
      <c r="S44" s="51"/>
      <c r="T44" s="51"/>
      <c r="U44" s="52"/>
    </row>
    <row r="45" spans="1:21" ht="12.75">
      <c r="A45" s="53" t="s">
        <v>74</v>
      </c>
      <c r="B45" s="54">
        <v>4</v>
      </c>
      <c r="C45" s="55" t="s">
        <v>73</v>
      </c>
      <c r="D45" s="56"/>
      <c r="E45" s="57"/>
      <c r="F45" s="54">
        <v>5</v>
      </c>
      <c r="G45" s="61"/>
      <c r="H45" s="54">
        <f>VLOOKUP(F45,Tables!$Q$5:$R$11,2)+G45</f>
        <v>-1</v>
      </c>
      <c r="I45" s="62"/>
      <c r="J45" s="23"/>
      <c r="K45" s="49"/>
      <c r="L45" s="24">
        <v>1</v>
      </c>
      <c r="M45" s="24">
        <v>2</v>
      </c>
      <c r="N45" s="24">
        <v>3</v>
      </c>
      <c r="O45" s="24">
        <v>4</v>
      </c>
      <c r="P45" s="24">
        <v>5</v>
      </c>
      <c r="Q45" s="24">
        <v>6</v>
      </c>
      <c r="R45" s="24">
        <v>7</v>
      </c>
      <c r="S45" s="24">
        <v>8</v>
      </c>
      <c r="T45" s="24">
        <v>9</v>
      </c>
      <c r="U45" s="24">
        <v>10</v>
      </c>
    </row>
    <row r="46" spans="1:21" ht="12.75">
      <c r="A46" s="53"/>
      <c r="B46" s="54"/>
      <c r="C46" s="58"/>
      <c r="D46" s="59"/>
      <c r="E46" s="60"/>
      <c r="F46" s="54"/>
      <c r="G46" s="61"/>
      <c r="H46" s="54"/>
      <c r="I46" s="62"/>
      <c r="K46" s="26">
        <f>F45</f>
        <v>5</v>
      </c>
      <c r="L46" s="25">
        <f>VLOOKUP($K46,Tables!$E$5:$O$14,2)</f>
        <v>9</v>
      </c>
      <c r="M46" s="25">
        <f>VLOOKUP($K46,Tables!$E$5:$O$14,3)</f>
        <v>8</v>
      </c>
      <c r="N46" s="25">
        <f>VLOOKUP($K46,Tables!$E$5:$O$14,4)</f>
        <v>7</v>
      </c>
      <c r="O46" s="25">
        <f>VLOOKUP($K46,Tables!$E$5:$O$14,5)</f>
        <v>6</v>
      </c>
      <c r="P46" s="25">
        <f>VLOOKUP($K46,Tables!$E$5:$O$14,6)</f>
        <v>5</v>
      </c>
      <c r="Q46" s="25">
        <f>VLOOKUP($K46,Tables!$E$5:$O$14,7)</f>
        <v>4</v>
      </c>
      <c r="R46" s="25">
        <f>VLOOKUP($K46,Tables!$E$5:$O$14,8)</f>
        <v>3</v>
      </c>
      <c r="S46" s="25">
        <f>VLOOKUP($K46,Tables!$E$5:$O$14,9)</f>
        <v>2</v>
      </c>
      <c r="T46" s="25">
        <f>VLOOKUP($K46,Tables!$E$5:$O$14,10)</f>
        <v>1</v>
      </c>
      <c r="U46" s="25">
        <f>VLOOKUP($K46,Tables!$E$5:$O$14,11)</f>
        <v>1</v>
      </c>
    </row>
  </sheetData>
  <mergeCells count="109">
    <mergeCell ref="A1:X1"/>
    <mergeCell ref="K24:K25"/>
    <mergeCell ref="L24:U24"/>
    <mergeCell ref="A25:A26"/>
    <mergeCell ref="B25:B26"/>
    <mergeCell ref="C25:C26"/>
    <mergeCell ref="D25:D26"/>
    <mergeCell ref="E25:E26"/>
    <mergeCell ref="F25:F26"/>
    <mergeCell ref="G25:G26"/>
    <mergeCell ref="W4:X4"/>
    <mergeCell ref="W9:X9"/>
    <mergeCell ref="W19:X19"/>
    <mergeCell ref="W14:X14"/>
    <mergeCell ref="I25:I26"/>
    <mergeCell ref="F3:F4"/>
    <mergeCell ref="G3:G4"/>
    <mergeCell ref="H3:H4"/>
    <mergeCell ref="I5:I6"/>
    <mergeCell ref="I3:I4"/>
    <mergeCell ref="H5:H6"/>
    <mergeCell ref="F10:F11"/>
    <mergeCell ref="G10:G11"/>
    <mergeCell ref="H10:H11"/>
    <mergeCell ref="A5:A6"/>
    <mergeCell ref="B3:B4"/>
    <mergeCell ref="E3:E4"/>
    <mergeCell ref="D3:D4"/>
    <mergeCell ref="C3:C4"/>
    <mergeCell ref="A3:A4"/>
    <mergeCell ref="A10:A11"/>
    <mergeCell ref="I10:I11"/>
    <mergeCell ref="L4:U4"/>
    <mergeCell ref="L9:U9"/>
    <mergeCell ref="B5:B6"/>
    <mergeCell ref="C5:C6"/>
    <mergeCell ref="D5:D6"/>
    <mergeCell ref="E5:E6"/>
    <mergeCell ref="F5:F6"/>
    <mergeCell ref="G5:G6"/>
    <mergeCell ref="B10:B11"/>
    <mergeCell ref="C10:C11"/>
    <mergeCell ref="D10:D11"/>
    <mergeCell ref="E10:E11"/>
    <mergeCell ref="L19:U19"/>
    <mergeCell ref="L14:U14"/>
    <mergeCell ref="A20:A21"/>
    <mergeCell ref="B20:B21"/>
    <mergeCell ref="C20:C21"/>
    <mergeCell ref="D20:D21"/>
    <mergeCell ref="E20:E21"/>
    <mergeCell ref="F20:F21"/>
    <mergeCell ref="G20:G21"/>
    <mergeCell ref="H20:H21"/>
    <mergeCell ref="E15:E16"/>
    <mergeCell ref="F15:F16"/>
    <mergeCell ref="G15:G16"/>
    <mergeCell ref="H15:H16"/>
    <mergeCell ref="A15:A16"/>
    <mergeCell ref="B15:B16"/>
    <mergeCell ref="C15:C16"/>
    <mergeCell ref="D15:D16"/>
    <mergeCell ref="G35:G36"/>
    <mergeCell ref="H35:H36"/>
    <mergeCell ref="I15:I16"/>
    <mergeCell ref="K4:K5"/>
    <mergeCell ref="K9:K10"/>
    <mergeCell ref="K19:K20"/>
    <mergeCell ref="K14:K15"/>
    <mergeCell ref="I20:I21"/>
    <mergeCell ref="H25:H26"/>
    <mergeCell ref="K29:K30"/>
    <mergeCell ref="L29:U29"/>
    <mergeCell ref="A30:A31"/>
    <mergeCell ref="B30:B31"/>
    <mergeCell ref="C30:C31"/>
    <mergeCell ref="D30:D31"/>
    <mergeCell ref="E30:E31"/>
    <mergeCell ref="F30:F31"/>
    <mergeCell ref="G30:G31"/>
    <mergeCell ref="K39:K40"/>
    <mergeCell ref="L39:U39"/>
    <mergeCell ref="I40:I41"/>
    <mergeCell ref="I35:I36"/>
    <mergeCell ref="K34:K35"/>
    <mergeCell ref="L34:U34"/>
    <mergeCell ref="A40:A41"/>
    <mergeCell ref="B40:B41"/>
    <mergeCell ref="H30:H31"/>
    <mergeCell ref="I30:I31"/>
    <mergeCell ref="A35:A36"/>
    <mergeCell ref="B35:B36"/>
    <mergeCell ref="C35:C36"/>
    <mergeCell ref="D35:D36"/>
    <mergeCell ref="E35:E36"/>
    <mergeCell ref="F35:F36"/>
    <mergeCell ref="F40:F41"/>
    <mergeCell ref="G40:G41"/>
    <mergeCell ref="H40:H41"/>
    <mergeCell ref="C40:E41"/>
    <mergeCell ref="K44:K45"/>
    <mergeCell ref="L44:U44"/>
    <mergeCell ref="A45:A46"/>
    <mergeCell ref="B45:B46"/>
    <mergeCell ref="C45:E46"/>
    <mergeCell ref="F45:F46"/>
    <mergeCell ref="G45:G46"/>
    <mergeCell ref="H45:H46"/>
    <mergeCell ref="I45:I46"/>
  </mergeCells>
  <printOptions horizontalCentered="1"/>
  <pageMargins left="0" right="0" top="0" bottom="0" header="0" footer="0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B12" sqref="B12"/>
    </sheetView>
  </sheetViews>
  <sheetFormatPr defaultColWidth="9.140625" defaultRowHeight="12.75"/>
  <cols>
    <col min="1" max="1" width="16.140625" style="0" bestFit="1" customWidth="1"/>
    <col min="2" max="2" width="6.7109375" style="1" customWidth="1"/>
    <col min="3" max="3" width="15.421875" style="1" bestFit="1" customWidth="1"/>
    <col min="5" max="15" width="4.421875" style="0" customWidth="1"/>
    <col min="17" max="17" width="3.7109375" style="1" customWidth="1"/>
    <col min="18" max="19" width="3.7109375" style="0" customWidth="1"/>
  </cols>
  <sheetData>
    <row r="2" ht="12.75">
      <c r="C2" s="1" t="s">
        <v>77</v>
      </c>
    </row>
    <row r="3" spans="2:15" ht="13.5" customHeight="1">
      <c r="B3" s="1" t="s">
        <v>1</v>
      </c>
      <c r="C3" s="1" t="s">
        <v>78</v>
      </c>
      <c r="E3" s="1"/>
      <c r="F3" s="43" t="s">
        <v>54</v>
      </c>
      <c r="G3" s="43"/>
      <c r="H3" s="43"/>
      <c r="I3" s="43"/>
      <c r="J3" s="43"/>
      <c r="K3" s="43"/>
      <c r="L3" s="43"/>
      <c r="M3" s="43"/>
      <c r="N3" s="43"/>
      <c r="O3" s="43"/>
    </row>
    <row r="4" spans="1:18" ht="12.75">
      <c r="A4" t="s">
        <v>11</v>
      </c>
      <c r="B4" s="1">
        <v>2</v>
      </c>
      <c r="C4" s="1">
        <v>12</v>
      </c>
      <c r="E4" s="13" t="s">
        <v>53</v>
      </c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Q4" s="13" t="s">
        <v>53</v>
      </c>
      <c r="R4" s="21" t="s">
        <v>56</v>
      </c>
    </row>
    <row r="5" spans="1:18" ht="12.75">
      <c r="A5" t="s">
        <v>12</v>
      </c>
      <c r="B5" s="1">
        <v>3</v>
      </c>
      <c r="C5" s="1">
        <v>14</v>
      </c>
      <c r="E5" s="13">
        <v>1</v>
      </c>
      <c r="F5" s="1">
        <v>5</v>
      </c>
      <c r="G5" s="1">
        <v>4</v>
      </c>
      <c r="H5" s="1">
        <v>3</v>
      </c>
      <c r="I5" s="1">
        <v>2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Q5" s="13">
        <v>4</v>
      </c>
      <c r="R5">
        <v>0</v>
      </c>
    </row>
    <row r="6" spans="1:18" ht="12.75">
      <c r="A6" t="s">
        <v>13</v>
      </c>
      <c r="B6" s="1">
        <v>4</v>
      </c>
      <c r="C6" s="1">
        <v>10</v>
      </c>
      <c r="E6" s="13">
        <v>2</v>
      </c>
      <c r="F6" s="1">
        <v>6</v>
      </c>
      <c r="G6" s="1">
        <v>5</v>
      </c>
      <c r="H6" s="1">
        <v>4</v>
      </c>
      <c r="I6" s="1">
        <v>3</v>
      </c>
      <c r="J6" s="1">
        <v>2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Q6" s="13">
        <v>5</v>
      </c>
      <c r="R6">
        <v>-1</v>
      </c>
    </row>
    <row r="7" spans="1:18" ht="12.75">
      <c r="A7" t="s">
        <v>14</v>
      </c>
      <c r="B7" s="1">
        <v>5</v>
      </c>
      <c r="C7" s="1">
        <v>-4</v>
      </c>
      <c r="E7" s="13">
        <v>3</v>
      </c>
      <c r="F7" s="1">
        <v>7</v>
      </c>
      <c r="G7" s="1">
        <v>6</v>
      </c>
      <c r="H7" s="1">
        <v>5</v>
      </c>
      <c r="I7" s="1">
        <v>4</v>
      </c>
      <c r="J7" s="1">
        <v>3</v>
      </c>
      <c r="K7" s="1">
        <v>2</v>
      </c>
      <c r="L7" s="1">
        <v>1</v>
      </c>
      <c r="M7" s="1">
        <v>1</v>
      </c>
      <c r="N7" s="1">
        <v>1</v>
      </c>
      <c r="O7" s="1">
        <v>1</v>
      </c>
      <c r="Q7" s="13">
        <v>6</v>
      </c>
      <c r="R7">
        <v>-2</v>
      </c>
    </row>
    <row r="8" spans="1:18" ht="12.75">
      <c r="A8" t="s">
        <v>16</v>
      </c>
      <c r="B8" s="1">
        <v>6</v>
      </c>
      <c r="C8" s="1">
        <v>-8</v>
      </c>
      <c r="E8" s="13">
        <v>4</v>
      </c>
      <c r="F8" s="1">
        <v>8</v>
      </c>
      <c r="G8" s="1">
        <v>7</v>
      </c>
      <c r="H8" s="1">
        <v>6</v>
      </c>
      <c r="I8" s="1">
        <v>5</v>
      </c>
      <c r="J8" s="1">
        <v>4</v>
      </c>
      <c r="K8" s="1">
        <v>3</v>
      </c>
      <c r="L8" s="1">
        <v>2</v>
      </c>
      <c r="M8" s="1">
        <v>1</v>
      </c>
      <c r="N8" s="1">
        <v>1</v>
      </c>
      <c r="O8" s="1">
        <v>1</v>
      </c>
      <c r="Q8" s="13">
        <v>7</v>
      </c>
      <c r="R8">
        <v>-3</v>
      </c>
    </row>
    <row r="9" spans="5:18" ht="12.75">
      <c r="E9" s="13">
        <v>5</v>
      </c>
      <c r="F9" s="1">
        <v>9</v>
      </c>
      <c r="G9" s="1">
        <v>8</v>
      </c>
      <c r="H9" s="1">
        <v>7</v>
      </c>
      <c r="I9" s="1">
        <v>6</v>
      </c>
      <c r="J9" s="1">
        <v>5</v>
      </c>
      <c r="K9" s="1">
        <v>4</v>
      </c>
      <c r="L9" s="1">
        <v>3</v>
      </c>
      <c r="M9" s="1">
        <v>2</v>
      </c>
      <c r="N9" s="1">
        <v>1</v>
      </c>
      <c r="O9" s="1">
        <v>1</v>
      </c>
      <c r="Q9" s="13">
        <v>8</v>
      </c>
      <c r="R9">
        <v>-4</v>
      </c>
    </row>
    <row r="10" spans="1:18" ht="12.75">
      <c r="A10" t="s">
        <v>42</v>
      </c>
      <c r="B10" s="1">
        <v>15</v>
      </c>
      <c r="C10" s="3" t="s">
        <v>43</v>
      </c>
      <c r="E10" s="13">
        <v>6</v>
      </c>
      <c r="F10" s="1">
        <v>9</v>
      </c>
      <c r="G10" s="1">
        <v>9</v>
      </c>
      <c r="H10" s="1">
        <v>8</v>
      </c>
      <c r="I10" s="1">
        <v>7</v>
      </c>
      <c r="J10" s="1">
        <v>6</v>
      </c>
      <c r="K10" s="1">
        <v>5</v>
      </c>
      <c r="L10" s="1">
        <v>4</v>
      </c>
      <c r="M10" s="1">
        <v>3</v>
      </c>
      <c r="N10" s="1">
        <v>2</v>
      </c>
      <c r="O10" s="1">
        <v>1</v>
      </c>
      <c r="Q10" s="13">
        <v>9</v>
      </c>
      <c r="R10">
        <v>-5</v>
      </c>
    </row>
    <row r="11" spans="5:18" ht="12.75">
      <c r="E11" s="13">
        <v>7</v>
      </c>
      <c r="F11" s="1">
        <v>9</v>
      </c>
      <c r="G11" s="1">
        <v>9</v>
      </c>
      <c r="H11" s="1">
        <v>9</v>
      </c>
      <c r="I11" s="1">
        <v>8</v>
      </c>
      <c r="J11" s="1">
        <v>7</v>
      </c>
      <c r="K11" s="1">
        <v>6</v>
      </c>
      <c r="L11" s="1">
        <v>5</v>
      </c>
      <c r="M11" s="1">
        <v>4</v>
      </c>
      <c r="N11" s="1">
        <v>3</v>
      </c>
      <c r="O11" s="1">
        <v>2</v>
      </c>
      <c r="Q11" s="13">
        <v>10</v>
      </c>
      <c r="R11">
        <v>-6</v>
      </c>
    </row>
    <row r="12" spans="1:15" ht="12.75">
      <c r="A12" t="s">
        <v>87</v>
      </c>
      <c r="B12" s="1">
        <v>4</v>
      </c>
      <c r="C12" s="3" t="s">
        <v>88</v>
      </c>
      <c r="E12" s="13">
        <v>8</v>
      </c>
      <c r="F12" s="1">
        <v>9</v>
      </c>
      <c r="G12" s="1">
        <v>9</v>
      </c>
      <c r="H12" s="1">
        <v>9</v>
      </c>
      <c r="I12" s="1">
        <v>9</v>
      </c>
      <c r="J12" s="1">
        <v>8</v>
      </c>
      <c r="K12" s="1">
        <v>7</v>
      </c>
      <c r="L12" s="1">
        <v>6</v>
      </c>
      <c r="M12" s="1">
        <v>5</v>
      </c>
      <c r="N12" s="1">
        <v>4</v>
      </c>
      <c r="O12" s="1">
        <v>3</v>
      </c>
    </row>
    <row r="13" spans="5:15" ht="12.75">
      <c r="E13" s="13">
        <v>9</v>
      </c>
      <c r="F13" s="1">
        <v>9</v>
      </c>
      <c r="G13" s="1">
        <v>9</v>
      </c>
      <c r="H13" s="1">
        <v>9</v>
      </c>
      <c r="I13" s="1">
        <v>9</v>
      </c>
      <c r="J13" s="1">
        <v>9</v>
      </c>
      <c r="K13" s="1">
        <v>8</v>
      </c>
      <c r="L13" s="1">
        <v>7</v>
      </c>
      <c r="M13" s="1">
        <v>6</v>
      </c>
      <c r="N13" s="1">
        <v>5</v>
      </c>
      <c r="O13" s="1">
        <v>4</v>
      </c>
    </row>
    <row r="14" spans="5:15" ht="12.75">
      <c r="E14" s="13">
        <v>10</v>
      </c>
      <c r="F14" s="1">
        <v>9</v>
      </c>
      <c r="G14" s="1">
        <v>9</v>
      </c>
      <c r="H14" s="1">
        <v>9</v>
      </c>
      <c r="I14" s="1">
        <v>9</v>
      </c>
      <c r="J14" s="1">
        <v>9</v>
      </c>
      <c r="K14" s="1">
        <v>9</v>
      </c>
      <c r="L14" s="1">
        <v>8</v>
      </c>
      <c r="M14" s="1">
        <v>7</v>
      </c>
      <c r="N14" s="1">
        <v>6</v>
      </c>
      <c r="O14" s="1">
        <v>5</v>
      </c>
    </row>
  </sheetData>
  <mergeCells count="1">
    <mergeCell ref="F3:O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2009-12-28T00:59:43Z</cp:lastPrinted>
  <dcterms:created xsi:type="dcterms:W3CDTF">2009-11-27T12:27:23Z</dcterms:created>
  <dcterms:modified xsi:type="dcterms:W3CDTF">2009-12-28T01:00:17Z</dcterms:modified>
  <cp:category/>
  <cp:version/>
  <cp:contentType/>
  <cp:contentStatus/>
</cp:coreProperties>
</file>