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934" activeTab="2"/>
  </bookViews>
  <sheets>
    <sheet name="Misc" sheetId="1" r:id="rId1"/>
    <sheet name="Khothena" sheetId="2" r:id="rId2"/>
    <sheet name="Demonic" sheetId="3" r:id="rId3"/>
    <sheet name="Living Dead" sheetId="4" r:id="rId4"/>
    <sheet name="Blank" sheetId="5" r:id="rId5"/>
    <sheet name="Points" sheetId="6" r:id="rId6"/>
    <sheet name="CloseCombat" sheetId="7" r:id="rId7"/>
    <sheet name="RangedCombat" sheetId="8" r:id="rId8"/>
    <sheet name="RangedTable" sheetId="9" r:id="rId9"/>
  </sheets>
  <definedNames/>
  <calcPr fullCalcOnLoad="1"/>
</workbook>
</file>

<file path=xl/sharedStrings.xml><?xml version="1.0" encoding="utf-8"?>
<sst xmlns="http://schemas.openxmlformats.org/spreadsheetml/2006/main" count="4281" uniqueCount="355">
  <si>
    <t>Total</t>
  </si>
  <si>
    <t>AC</t>
  </si>
  <si>
    <t>RA</t>
  </si>
  <si>
    <t>CC</t>
  </si>
  <si>
    <t>ST</t>
  </si>
  <si>
    <t>T</t>
  </si>
  <si>
    <t>W</t>
  </si>
  <si>
    <t>CO</t>
  </si>
  <si>
    <t>Abilities</t>
  </si>
  <si>
    <t>Pts</t>
  </si>
  <si>
    <t>Shield</t>
  </si>
  <si>
    <t>Claws</t>
  </si>
  <si>
    <t>Flying</t>
  </si>
  <si>
    <t>Hand Weapon</t>
  </si>
  <si>
    <t>Sword</t>
  </si>
  <si>
    <t>Spear</t>
  </si>
  <si>
    <t>Halberd</t>
  </si>
  <si>
    <t>Lance</t>
  </si>
  <si>
    <t>Dagger</t>
  </si>
  <si>
    <t>Sling</t>
  </si>
  <si>
    <t>Whip</t>
  </si>
  <si>
    <t>Flail</t>
  </si>
  <si>
    <t>Long Rifle</t>
  </si>
  <si>
    <t>Pistol</t>
  </si>
  <si>
    <t>Bow</t>
  </si>
  <si>
    <t>Hammer</t>
  </si>
  <si>
    <t>Battleaxe</t>
  </si>
  <si>
    <t>Points cost</t>
  </si>
  <si>
    <t>Value</t>
  </si>
  <si>
    <t>Weapons</t>
  </si>
  <si>
    <t>Axe</t>
  </si>
  <si>
    <t>Broadsword</t>
  </si>
  <si>
    <t>Crossbow</t>
  </si>
  <si>
    <t>Long Bow</t>
  </si>
  <si>
    <t>Mace</t>
  </si>
  <si>
    <t>Musket</t>
  </si>
  <si>
    <t>War Hammer</t>
  </si>
  <si>
    <t>Barding</t>
  </si>
  <si>
    <t>AR</t>
  </si>
  <si>
    <t>Armour Value</t>
  </si>
  <si>
    <t>Main</t>
  </si>
  <si>
    <t>Secondary</t>
  </si>
  <si>
    <t>Profile</t>
  </si>
  <si>
    <t>Ability</t>
  </si>
  <si>
    <t>Cavalry</t>
  </si>
  <si>
    <t>Rpt Musket</t>
  </si>
  <si>
    <t>Rpt Pistol</t>
  </si>
  <si>
    <t>Rpt Crossbow</t>
  </si>
  <si>
    <t>Mongolian Bow</t>
  </si>
  <si>
    <t>Models</t>
  </si>
  <si>
    <t>Total Cost</t>
  </si>
  <si>
    <t>Spells / Other</t>
  </si>
  <si>
    <t>Core/Elite Threshold</t>
  </si>
  <si>
    <t>Overrun</t>
  </si>
  <si>
    <t>Scythes</t>
  </si>
  <si>
    <t>Adept</t>
  </si>
  <si>
    <t>Aggressive</t>
  </si>
  <si>
    <t>Agile</t>
  </si>
  <si>
    <t>Bloodlust</t>
  </si>
  <si>
    <t>Brutes</t>
  </si>
  <si>
    <t>Dazzle</t>
  </si>
  <si>
    <t>Determined</t>
  </si>
  <si>
    <t>Dodge</t>
  </si>
  <si>
    <t>Double Time</t>
  </si>
  <si>
    <t>Ethereal</t>
  </si>
  <si>
    <t>Ethereal Embrace</t>
  </si>
  <si>
    <t>Extra Attack x2</t>
  </si>
  <si>
    <t>Extra Attack x3</t>
  </si>
  <si>
    <t>Extra Attack x4</t>
  </si>
  <si>
    <t>Extra Shot</t>
  </si>
  <si>
    <t>Great Leader</t>
  </si>
  <si>
    <t>Hold The Line</t>
  </si>
  <si>
    <t>Infamous Fighters</t>
  </si>
  <si>
    <t>Infiltrate</t>
  </si>
  <si>
    <t>Inspiring</t>
  </si>
  <si>
    <t>Masters Of Combat</t>
  </si>
  <si>
    <t>Membranes</t>
  </si>
  <si>
    <t>Mighty Strike</t>
  </si>
  <si>
    <t>Mutilate</t>
  </si>
  <si>
    <t>Parry</t>
  </si>
  <si>
    <t>Proud</t>
  </si>
  <si>
    <t>Rain Of Arrows</t>
  </si>
  <si>
    <t>Ram</t>
  </si>
  <si>
    <t>Sound Charge</t>
  </si>
  <si>
    <t>Steadfast</t>
  </si>
  <si>
    <t>Sure Shot</t>
  </si>
  <si>
    <t>Tail Attack</t>
  </si>
  <si>
    <t>Taunt</t>
  </si>
  <si>
    <t>Team Work</t>
  </si>
  <si>
    <t>Wall Of Invulnerability</t>
  </si>
  <si>
    <t>Water Ability</t>
  </si>
  <si>
    <t>Undead</t>
  </si>
  <si>
    <t>Shield Cost</t>
  </si>
  <si>
    <t>Barding Cost</t>
  </si>
  <si>
    <t xml:space="preserve">Armour </t>
  </si>
  <si>
    <t>Fear 0</t>
  </si>
  <si>
    <t>Fear 1</t>
  </si>
  <si>
    <t>Fear 2</t>
  </si>
  <si>
    <t>Tattoos 1</t>
  </si>
  <si>
    <t>Tattoos 2</t>
  </si>
  <si>
    <t>Tattoos 3</t>
  </si>
  <si>
    <t>Tattoos 4</t>
  </si>
  <si>
    <t>Tattoos 5</t>
  </si>
  <si>
    <t>Magic User 1</t>
  </si>
  <si>
    <t>Magic User 2</t>
  </si>
  <si>
    <t>Magic User 3</t>
  </si>
  <si>
    <t>Magic User 4</t>
  </si>
  <si>
    <t>Leap</t>
  </si>
  <si>
    <t>Slingstaff</t>
  </si>
  <si>
    <t>Catapult</t>
  </si>
  <si>
    <t>UC</t>
  </si>
  <si>
    <t>MR</t>
  </si>
  <si>
    <t>Poisonous Attack</t>
  </si>
  <si>
    <t>Models Selected</t>
  </si>
  <si>
    <t>Close Combat</t>
  </si>
  <si>
    <t>Cannon</t>
  </si>
  <si>
    <t>Unerring</t>
  </si>
  <si>
    <t>Unwavering</t>
  </si>
  <si>
    <t>Devour</t>
  </si>
  <si>
    <t>Hesitate</t>
  </si>
  <si>
    <t>Scope</t>
  </si>
  <si>
    <t>Equipment</t>
  </si>
  <si>
    <t>Ranged Combat</t>
  </si>
  <si>
    <t>Max</t>
  </si>
  <si>
    <t>Range</t>
  </si>
  <si>
    <t>Area</t>
  </si>
  <si>
    <t>Cost</t>
  </si>
  <si>
    <t>Special</t>
  </si>
  <si>
    <t>Extra</t>
  </si>
  <si>
    <t>Description</t>
  </si>
  <si>
    <t>TOTAL</t>
  </si>
  <si>
    <t>Bolt Thrower</t>
  </si>
  <si>
    <t>+ST</t>
  </si>
  <si>
    <t>Traits</t>
  </si>
  <si>
    <t>Large Model</t>
  </si>
  <si>
    <t>Armour Runes 1</t>
  </si>
  <si>
    <t>Armour Runes 2</t>
  </si>
  <si>
    <t>Armour Runes 3</t>
  </si>
  <si>
    <t>Trait</t>
  </si>
  <si>
    <t>Battle Standard</t>
  </si>
  <si>
    <t>Nemesis</t>
  </si>
  <si>
    <t>Evade</t>
  </si>
  <si>
    <t>PM</t>
  </si>
  <si>
    <t>SR</t>
  </si>
  <si>
    <t>Area"</t>
  </si>
  <si>
    <t>Crossbow 2</t>
  </si>
  <si>
    <t>Repeating Crossbow</t>
  </si>
  <si>
    <t>Burst fire x2</t>
  </si>
  <si>
    <t>Repeating Pistol</t>
  </si>
  <si>
    <t>Repeating Musket</t>
  </si>
  <si>
    <t>Staff ST+1</t>
  </si>
  <si>
    <t>d10"</t>
  </si>
  <si>
    <t>Repeating Bolt Thrower</t>
  </si>
  <si>
    <t>Burst Fire x2</t>
  </si>
  <si>
    <t>Burst Fire x3</t>
  </si>
  <si>
    <t>Burst Fire x4</t>
  </si>
  <si>
    <t>D10"</t>
  </si>
  <si>
    <t>D5"</t>
  </si>
  <si>
    <t>Knock Prone</t>
  </si>
  <si>
    <t>Hit Twice</t>
  </si>
  <si>
    <t>Indirect</t>
  </si>
  <si>
    <t>Cannon Grape Shot</t>
  </si>
  <si>
    <t>Mortar</t>
  </si>
  <si>
    <t>Organ Gun</t>
  </si>
  <si>
    <t>Burst fire x3</t>
  </si>
  <si>
    <t>Skull Catapult</t>
  </si>
  <si>
    <t>Volley Gun</t>
  </si>
  <si>
    <t>TS</t>
  </si>
  <si>
    <t>TM</t>
  </si>
  <si>
    <t>TL</t>
  </si>
  <si>
    <t>Teardrop SMALL</t>
  </si>
  <si>
    <t>Teardrop MEDIUM</t>
  </si>
  <si>
    <t>Teardrop LARGE</t>
  </si>
  <si>
    <t>Armoured Hide</t>
  </si>
  <si>
    <t>Large AR+1</t>
  </si>
  <si>
    <t>Suggested</t>
  </si>
  <si>
    <t>Max ST</t>
  </si>
  <si>
    <t>Armour Echo</t>
  </si>
  <si>
    <t>Large Model Bonus Cost</t>
  </si>
  <si>
    <t>Improvised</t>
  </si>
  <si>
    <t>Grape Shot</t>
  </si>
  <si>
    <t>Travel D10</t>
  </si>
  <si>
    <t>Travel D5</t>
  </si>
  <si>
    <t>Extra Wound</t>
  </si>
  <si>
    <t>Regenerate</t>
  </si>
  <si>
    <t>Confused</t>
  </si>
  <si>
    <t>Unstable</t>
  </si>
  <si>
    <t>Points Total</t>
  </si>
  <si>
    <t>Model Name</t>
  </si>
  <si>
    <t>Mutation</t>
  </si>
  <si>
    <t>Extra Abilities</t>
  </si>
  <si>
    <t>Blunderbuss</t>
  </si>
  <si>
    <t>Dark Dwarf Cannon</t>
  </si>
  <si>
    <t>Teardrop Min UC</t>
  </si>
  <si>
    <t>Save x2</t>
  </si>
  <si>
    <t>Mechanical</t>
  </si>
  <si>
    <t>Homemade</t>
  </si>
  <si>
    <t>Area Difference Adj.</t>
  </si>
  <si>
    <t>Prone</t>
  </si>
  <si>
    <t>Demon Sword</t>
  </si>
  <si>
    <t>d5"</t>
  </si>
  <si>
    <t>Broadsword, Battle Axe</t>
  </si>
  <si>
    <t>Second Rank</t>
  </si>
  <si>
    <t>Cleaving Axe</t>
  </si>
  <si>
    <t>Master Crafted Sword</t>
  </si>
  <si>
    <t>Support Weapon Extra UC</t>
  </si>
  <si>
    <t>SMALL TEARDROP TEMPLATE</t>
  </si>
  <si>
    <t>MEDIUM TEARDROP TEMPLATE</t>
  </si>
  <si>
    <t>LARGE TEARDROP TEMPLATE</t>
  </si>
  <si>
    <t>Toxic Breath</t>
  </si>
  <si>
    <t>Living Dead</t>
  </si>
  <si>
    <t>Hakash</t>
  </si>
  <si>
    <t>Staff (UC5, ST+2)</t>
  </si>
  <si>
    <t>Benuze</t>
  </si>
  <si>
    <t>Knightmare</t>
  </si>
  <si>
    <t>Eruk Khan</t>
  </si>
  <si>
    <t>Games Workshop Nagash Model</t>
  </si>
  <si>
    <t>Winged Knightmare model with Vampire rider</t>
  </si>
  <si>
    <t>Arkhan the blank model (on foot, never did like the chariot...)</t>
  </si>
  <si>
    <t>Netherlord</t>
  </si>
  <si>
    <t>Fallen One</t>
  </si>
  <si>
    <t>Wigth Batle Standard</t>
  </si>
  <si>
    <t>General Quick Calculator</t>
  </si>
  <si>
    <t>+1</t>
  </si>
  <si>
    <t>+2</t>
  </si>
  <si>
    <t>+3</t>
  </si>
  <si>
    <t>+4</t>
  </si>
  <si>
    <t>+5</t>
  </si>
  <si>
    <t>+6</t>
  </si>
  <si>
    <t>+7</t>
  </si>
  <si>
    <t>+8</t>
  </si>
  <si>
    <t>Base</t>
  </si>
  <si>
    <t>Progression Table</t>
  </si>
  <si>
    <t>Reach 1</t>
  </si>
  <si>
    <t>Reach 1.5</t>
  </si>
  <si>
    <t>Reach 2</t>
  </si>
  <si>
    <t>Greate Axe</t>
  </si>
  <si>
    <t>CC &amp; RC</t>
  </si>
  <si>
    <t>tts</t>
  </si>
  <si>
    <t>ttm</t>
  </si>
  <si>
    <t>ttl</t>
  </si>
  <si>
    <t>TTL</t>
  </si>
  <si>
    <t>TTM</t>
  </si>
  <si>
    <t>TTS</t>
  </si>
  <si>
    <t>Longsword Standard</t>
  </si>
  <si>
    <t>Standard</t>
  </si>
  <si>
    <t>Unit Leader</t>
  </si>
  <si>
    <t>Wightling</t>
  </si>
  <si>
    <t>Frank</t>
  </si>
  <si>
    <t>Grenade</t>
  </si>
  <si>
    <t>Pirate Captain</t>
  </si>
  <si>
    <t>Pirate</t>
  </si>
  <si>
    <t>Grenade ST4, 1"</t>
  </si>
  <si>
    <t>Crew</t>
  </si>
  <si>
    <t>Azaroth</t>
  </si>
  <si>
    <t>Hellbeast</t>
  </si>
  <si>
    <t>Great Axe</t>
  </si>
  <si>
    <t>Spined Netherlord, not the winged version</t>
  </si>
  <si>
    <t>Massive Strides</t>
  </si>
  <si>
    <t>Minion</t>
  </si>
  <si>
    <t>Juggernaut</t>
  </si>
  <si>
    <t>Longsword Sergeant</t>
  </si>
  <si>
    <t>Steam Tank</t>
  </si>
  <si>
    <t>Commander</t>
  </si>
  <si>
    <t>Fist</t>
  </si>
  <si>
    <t>Thunder Hammers</t>
  </si>
  <si>
    <t>Warhammer</t>
  </si>
  <si>
    <t>Ironfang</t>
  </si>
  <si>
    <t>Pike</t>
  </si>
  <si>
    <t>Doom Driver</t>
  </si>
  <si>
    <t>Wraith Lord</t>
  </si>
  <si>
    <t>Gargarrion</t>
  </si>
  <si>
    <t>Large model</t>
  </si>
  <si>
    <t>flying</t>
  </si>
  <si>
    <t>undead</t>
  </si>
  <si>
    <t>extra attack x2</t>
  </si>
  <si>
    <t>Poisonous attack</t>
  </si>
  <si>
    <t>Wraith</t>
  </si>
  <si>
    <t>Plague Cart</t>
  </si>
  <si>
    <t>Scythe</t>
  </si>
  <si>
    <t>Summon Fallen</t>
  </si>
  <si>
    <t>Book of spells</t>
  </si>
  <si>
    <t>Extra attack x2</t>
  </si>
  <si>
    <t>Knock prone</t>
  </si>
  <si>
    <t>Lurker</t>
  </si>
  <si>
    <t>Beastmen</t>
  </si>
  <si>
    <t>Succubus</t>
  </si>
  <si>
    <t>Priestess Queen</t>
  </si>
  <si>
    <t>Team work</t>
  </si>
  <si>
    <t>Demonic / Heresy</t>
  </si>
  <si>
    <t>Trebuchet</t>
  </si>
  <si>
    <t>Parapet Crossbow</t>
  </si>
  <si>
    <t>Swivel Gun</t>
  </si>
  <si>
    <t>D5+4 Wounds</t>
  </si>
  <si>
    <t>Helms Deep Bomb</t>
  </si>
  <si>
    <t>Khothena</t>
  </si>
  <si>
    <t>Kov</t>
  </si>
  <si>
    <t>Ice Lords</t>
  </si>
  <si>
    <t>Flatulants</t>
  </si>
  <si>
    <t>No Ranked</t>
  </si>
  <si>
    <t>Flatulant Leader</t>
  </si>
  <si>
    <t>Irusk</t>
  </si>
  <si>
    <t>Kodiak</t>
  </si>
  <si>
    <t>Devastator</t>
  </si>
  <si>
    <t>Oblivion Axe</t>
  </si>
  <si>
    <t>Steam Fist</t>
  </si>
  <si>
    <t>ST5, 2"</t>
  </si>
  <si>
    <t>Axe Cannon</t>
  </si>
  <si>
    <t>Shield Cannon</t>
  </si>
  <si>
    <t>Cannon (12/2)</t>
  </si>
  <si>
    <t>Boiler overload</t>
  </si>
  <si>
    <t>Move and fire</t>
  </si>
  <si>
    <t>Siege weapon</t>
  </si>
  <si>
    <t>Initiate</t>
  </si>
  <si>
    <t>Pikemen</t>
  </si>
  <si>
    <t>Honoured Veteran</t>
  </si>
  <si>
    <t>Aged</t>
  </si>
  <si>
    <t>Pestilence</t>
  </si>
  <si>
    <t>Whip Tongue</t>
  </si>
  <si>
    <t>Doom Bell</t>
  </si>
  <si>
    <t>Armour echo</t>
  </si>
  <si>
    <t>Blank Worksheet</t>
  </si>
  <si>
    <t>Zykhee Staff</t>
  </si>
  <si>
    <t>Zykhee Cavalry Lance</t>
  </si>
  <si>
    <t>Zykhee Mystic Staff</t>
  </si>
  <si>
    <t>Zykhee Scout Sling Staff</t>
  </si>
  <si>
    <t>Dragii Crystal Staff</t>
  </si>
  <si>
    <t>Dragii Crossbow</t>
  </si>
  <si>
    <t>Dragii Grabber Staff</t>
  </si>
  <si>
    <t>Snare</t>
  </si>
  <si>
    <t>Chakram</t>
  </si>
  <si>
    <t>Dragii Wrist Blades</t>
  </si>
  <si>
    <t>Dragii Fans</t>
  </si>
  <si>
    <t>Sir Edmund</t>
  </si>
  <si>
    <t>PP Knight</t>
  </si>
  <si>
    <t>Resiliance (+1)</t>
  </si>
  <si>
    <t>Garel</t>
  </si>
  <si>
    <t>Long rifle</t>
  </si>
  <si>
    <t>sword</t>
  </si>
  <si>
    <t>Fusilier</t>
  </si>
  <si>
    <t>Knight Cavalry</t>
  </si>
  <si>
    <t>cavalry</t>
  </si>
  <si>
    <t>Dragon</t>
  </si>
  <si>
    <t>Extra Attack (x4)</t>
  </si>
  <si>
    <t>fear 2</t>
  </si>
  <si>
    <t>TTL UC5 ST5</t>
  </si>
  <si>
    <t>Vampire Initiate</t>
  </si>
  <si>
    <t>Outrider</t>
  </si>
  <si>
    <t>cavalry move</t>
  </si>
  <si>
    <t>Repeating pistol</t>
  </si>
  <si>
    <t>Skeleton Archer</t>
  </si>
  <si>
    <t>Skeleton</t>
  </si>
  <si>
    <t>Steam Plane</t>
  </si>
  <si>
    <t>Steam Plane Cannon</t>
  </si>
  <si>
    <t>ST5, 8/16/24", Burst x4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</si>
</sst>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2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sz val="10"/>
      <color indexed="40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6" fillId="4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9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3" borderId="1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right"/>
    </xf>
    <xf numFmtId="0" fontId="11" fillId="2" borderId="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 vertical="center" textRotation="180"/>
    </xf>
    <xf numFmtId="0" fontId="5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" borderId="8" xfId="0" applyFont="1" applyFill="1" applyBorder="1" applyAlignment="1">
      <alignment horizontal="center" vertical="center" textRotation="180"/>
    </xf>
    <xf numFmtId="0" fontId="7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1"/>
  <sheetViews>
    <sheetView zoomScale="90" zoomScaleNormal="90" workbookViewId="0" topLeftCell="A1">
      <pane ySplit="720" topLeftCell="BM30" activePane="bottomLeft" state="split"/>
      <selection pane="topLeft" activeCell="A1" sqref="A1"/>
      <selection pane="bottomLeft" activeCell="S39" sqref="S39"/>
    </sheetView>
  </sheetViews>
  <sheetFormatPr defaultColWidth="9.140625" defaultRowHeight="12.75"/>
  <cols>
    <col min="1" max="1" width="2.7109375" style="3" customWidth="1"/>
    <col min="2" max="2" width="17.00390625" style="5" customWidth="1"/>
    <col min="3" max="9" width="4.57421875" style="3" customWidth="1"/>
    <col min="10" max="10" width="4.57421875" style="6" customWidth="1"/>
    <col min="11" max="11" width="4.140625" style="7" customWidth="1"/>
    <col min="12" max="12" width="9.8515625" style="5" customWidth="1"/>
    <col min="13" max="13" width="5.140625" style="5" customWidth="1"/>
    <col min="14" max="14" width="5.421875" style="5" customWidth="1"/>
    <col min="15" max="15" width="3.7109375" style="5" customWidth="1"/>
    <col min="16" max="16" width="16.8515625" style="78" customWidth="1"/>
    <col min="17" max="17" width="4.57421875" style="6" customWidth="1"/>
    <col min="18" max="18" width="3.7109375" style="6" customWidth="1"/>
    <col min="19" max="19" width="16.7109375" style="6" customWidth="1"/>
    <col min="20" max="20" width="4.57421875" style="6" customWidth="1"/>
    <col min="21" max="21" width="2.8515625" style="6" customWidth="1"/>
    <col min="22" max="22" width="7.8515625" style="6" customWidth="1"/>
    <col min="23" max="23" width="4.140625" style="5" customWidth="1"/>
    <col min="24" max="24" width="5.57421875" style="5" customWidth="1"/>
    <col min="25" max="25" width="3.00390625" style="5" customWidth="1"/>
    <col min="26" max="16384" width="9.140625" style="5" customWidth="1"/>
  </cols>
  <sheetData>
    <row r="1" spans="2:23" ht="27">
      <c r="B1" s="4" t="s">
        <v>222</v>
      </c>
      <c r="P1" s="62">
        <f>SUM(W3:W254)</f>
        <v>0</v>
      </c>
      <c r="Q1" s="63" t="s">
        <v>113</v>
      </c>
      <c r="V1" s="62">
        <f>SUM(X3:X254)</f>
        <v>0</v>
      </c>
      <c r="W1" s="63" t="s">
        <v>187</v>
      </c>
    </row>
    <row r="2" ht="12.75" customHeight="1">
      <c r="B2" s="82"/>
    </row>
    <row r="3" spans="1:25" ht="12.75">
      <c r="A3" s="43"/>
      <c r="B3" s="44"/>
      <c r="C3" s="45"/>
      <c r="D3" s="45"/>
      <c r="E3" s="45"/>
      <c r="F3" s="45"/>
      <c r="G3" s="45"/>
      <c r="H3" s="45"/>
      <c r="I3" s="45"/>
      <c r="J3" s="46"/>
      <c r="K3" s="46"/>
      <c r="L3" s="45"/>
      <c r="M3" s="45"/>
      <c r="N3" s="45"/>
      <c r="O3" s="44"/>
      <c r="P3" s="79"/>
      <c r="Q3" s="47"/>
      <c r="R3" s="47"/>
      <c r="S3" s="47"/>
      <c r="T3" s="47"/>
      <c r="U3" s="47"/>
      <c r="V3" s="46"/>
      <c r="W3" s="44"/>
      <c r="X3" s="44"/>
      <c r="Y3" s="48"/>
    </row>
    <row r="4" spans="1:25" ht="12.75" customHeight="1">
      <c r="A4" s="49"/>
      <c r="B4" s="57" t="s">
        <v>188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21" t="s">
        <v>9</v>
      </c>
      <c r="K4" s="25"/>
      <c r="L4" s="58" t="s">
        <v>39</v>
      </c>
      <c r="M4" s="8"/>
      <c r="N4" s="8" t="s">
        <v>38</v>
      </c>
      <c r="O4" s="21"/>
      <c r="P4" s="58" t="s">
        <v>8</v>
      </c>
      <c r="Q4" s="21" t="s">
        <v>9</v>
      </c>
      <c r="R4" s="21"/>
      <c r="S4" s="59" t="s">
        <v>138</v>
      </c>
      <c r="T4" s="21" t="s">
        <v>9</v>
      </c>
      <c r="U4" s="26"/>
      <c r="V4" s="38" t="s">
        <v>0</v>
      </c>
      <c r="W4" s="122" t="s">
        <v>49</v>
      </c>
      <c r="X4" s="122" t="s">
        <v>50</v>
      </c>
      <c r="Y4" s="50"/>
    </row>
    <row r="5" spans="1:25" ht="12.75">
      <c r="A5" s="83">
        <v>1</v>
      </c>
      <c r="B5" s="39" t="s">
        <v>340</v>
      </c>
      <c r="C5" s="11">
        <v>10</v>
      </c>
      <c r="D5" s="9">
        <v>6</v>
      </c>
      <c r="E5" s="9">
        <v>6</v>
      </c>
      <c r="F5" s="9">
        <v>5</v>
      </c>
      <c r="G5" s="11">
        <v>5</v>
      </c>
      <c r="H5" s="11">
        <v>1</v>
      </c>
      <c r="I5" s="11">
        <v>7</v>
      </c>
      <c r="J5" s="21">
        <f>VLOOKUP(C5,Points!$A$3:$H$15,2)+VLOOKUP(D5,Points!$A$3:$H$15,3)+VLOOKUP(E5,Points!$A$3:$H$15,4)+VLOOKUP(F5,Points!$A$3:$H$15,5)+VLOOKUP(G5,Points!$A$3:$H$15,6)+VLOOKUP(H5,Points!$A$3:$H$15,7)+VLOOKUP(I5,Points!$A$3:$H$15,8)</f>
        <v>42</v>
      </c>
      <c r="K5" s="25"/>
      <c r="L5" s="58" t="s">
        <v>94</v>
      </c>
      <c r="M5" s="9">
        <v>4</v>
      </c>
      <c r="N5" s="8">
        <f>SUM(M5:M7)+(IF(S5="Large Model","1",IF(S6="Large Model","1",IF(S7="Large Model","1",IF(S8="Large Model","1","0")))))</f>
        <v>6</v>
      </c>
      <c r="O5" s="21"/>
      <c r="P5" s="36" t="s">
        <v>341</v>
      </c>
      <c r="Q5" s="21">
        <f>IF(P5="","0",VLOOKUP(P5,Points!$Q$3:$R$102,2))</f>
        <v>6</v>
      </c>
      <c r="R5" s="21"/>
      <c r="S5" s="35"/>
      <c r="T5" s="21" t="str">
        <f>IF(S5="","0",VLOOKUP(S5,Points!$M$3:$N$102,2))</f>
        <v>0</v>
      </c>
      <c r="U5" s="26"/>
      <c r="V5" s="70">
        <f>SUM(J5:J7)+SUM(H11:H14)+N7+SUM(N11:N14)+SUM(Q5:Q8)+SUM(Q11:Q14)+SUM(T5:T8)+SUM(T11:T14)</f>
        <v>74</v>
      </c>
      <c r="W5" s="122"/>
      <c r="X5" s="122"/>
      <c r="Y5" s="50"/>
    </row>
    <row r="6" spans="1:25" ht="12.75">
      <c r="A6" s="83">
        <v>2</v>
      </c>
      <c r="B6" s="39"/>
      <c r="C6" s="19"/>
      <c r="D6" s="18"/>
      <c r="E6" s="9"/>
      <c r="F6" s="10"/>
      <c r="G6" s="12"/>
      <c r="H6" s="13"/>
      <c r="I6" s="14"/>
      <c r="J6" s="21">
        <f>VLOOKUP(D6,Points!$A$3:$H$15,3)+VLOOKUP(E6,Points!$A$3:$H$15,4)+VLOOKUP(F6,Points!$A$3:$H$15,5)</f>
        <v>0</v>
      </c>
      <c r="K6" s="25"/>
      <c r="L6" s="58" t="s">
        <v>10</v>
      </c>
      <c r="M6" s="9">
        <v>1</v>
      </c>
      <c r="N6" s="21" t="s">
        <v>9</v>
      </c>
      <c r="O6" s="21"/>
      <c r="P6" s="36" t="s">
        <v>275</v>
      </c>
      <c r="Q6" s="21">
        <f>IF(P6="","0",VLOOKUP(P6,Points!$Q$3:$R$102,2))</f>
        <v>8</v>
      </c>
      <c r="R6" s="21"/>
      <c r="S6" s="35"/>
      <c r="T6" s="21" t="str">
        <f>IF(S6="","0",VLOOKUP(S6,Points!$M$3:$N$102,2))</f>
        <v>0</v>
      </c>
      <c r="U6" s="26"/>
      <c r="V6" s="25"/>
      <c r="W6" s="122"/>
      <c r="X6" s="122"/>
      <c r="Y6" s="50"/>
    </row>
    <row r="7" spans="1:25" ht="12.75">
      <c r="A7" s="84">
        <v>3</v>
      </c>
      <c r="B7" s="39"/>
      <c r="C7" s="20"/>
      <c r="D7" s="18"/>
      <c r="E7" s="9"/>
      <c r="F7" s="10"/>
      <c r="G7" s="15"/>
      <c r="H7" s="16"/>
      <c r="I7" s="17"/>
      <c r="J7" s="21">
        <f>VLOOKUP(C7,Points!$A$3:$H$15,2)+VLOOKUP(D7,Points!$A$3:$H$15,3)+VLOOKUP(E7,Points!$A$3:$H$15,4)+VLOOKUP(F7,Points!$A$3:$H$15,5)+VLOOKUP(G7,Points!$A$3:$H$15,6)+VLOOKUP(H7,Points!$A$3:$H$15,7)+VLOOKUP(I7,Points!$A$3:$H$15,8)</f>
        <v>0</v>
      </c>
      <c r="K7" s="25"/>
      <c r="L7" s="58" t="s">
        <v>37</v>
      </c>
      <c r="M7" s="9">
        <v>1</v>
      </c>
      <c r="N7" s="21">
        <f>VLOOKUP(M5,Points!$A$3:$J$15,10)+IF(M6="","0",Points!$J$17)+IF(M7="","0",Points!$J$18)+IF(M8="","0",Points!$J$19)</f>
        <v>11</v>
      </c>
      <c r="O7" s="25"/>
      <c r="P7" s="36"/>
      <c r="Q7" s="21" t="str">
        <f>IF(P7="","0",VLOOKUP(P7,Points!$Q$3:$R$102,2))</f>
        <v>0</v>
      </c>
      <c r="R7" s="21"/>
      <c r="S7" s="35"/>
      <c r="T7" s="21" t="str">
        <f>IF(S7="","0",VLOOKUP(S7,Points!$M$3:$N$102,2))</f>
        <v>0</v>
      </c>
      <c r="U7" s="26"/>
      <c r="V7" s="40"/>
      <c r="W7" s="122"/>
      <c r="X7" s="122"/>
      <c r="Y7" s="50"/>
    </row>
    <row r="8" spans="1:25" ht="12.75">
      <c r="A8" s="76"/>
      <c r="B8" s="76"/>
      <c r="C8" s="76"/>
      <c r="D8" s="76"/>
      <c r="E8" s="76"/>
      <c r="F8" s="76"/>
      <c r="G8" s="76"/>
      <c r="H8" s="76"/>
      <c r="I8" s="76"/>
      <c r="J8" s="25"/>
      <c r="K8" s="25"/>
      <c r="L8" s="111" t="s">
        <v>174</v>
      </c>
      <c r="M8" s="73" t="str">
        <f>(IF(S5="Large Model","Yes",IF(S6="Large Model","Yes",IF(S7="Large Model","Yes",IF(S8="Large Model","Yes","No")))))</f>
        <v>No</v>
      </c>
      <c r="N8" s="25"/>
      <c r="O8" s="25"/>
      <c r="P8" s="36"/>
      <c r="Q8" s="21" t="str">
        <f>IF(P8="","0",VLOOKUP(P8,Points!$Q$3:$R$102,2))</f>
        <v>0</v>
      </c>
      <c r="R8" s="21"/>
      <c r="S8" s="35"/>
      <c r="T8" s="21" t="str">
        <f>IF(S8="","0",VLOOKUP(S8,Points!$M$3:$N$102,2))</f>
        <v>0</v>
      </c>
      <c r="U8" s="26"/>
      <c r="V8" s="40"/>
      <c r="W8" s="8"/>
      <c r="X8" s="56">
        <f>SUM(V5*W8)</f>
        <v>0</v>
      </c>
      <c r="Y8" s="50"/>
    </row>
    <row r="9" spans="1:25" ht="12.75">
      <c r="A9" s="49"/>
      <c r="B9" s="123"/>
      <c r="C9" s="26"/>
      <c r="D9" s="26"/>
      <c r="E9" s="26"/>
      <c r="F9" s="26"/>
      <c r="G9" s="26"/>
      <c r="H9" s="26"/>
      <c r="I9" s="26"/>
      <c r="J9" s="25"/>
      <c r="K9" s="25"/>
      <c r="L9" s="26"/>
      <c r="M9" s="26"/>
      <c r="N9" s="26"/>
      <c r="O9" s="26"/>
      <c r="P9" s="75"/>
      <c r="Q9" s="25"/>
      <c r="R9" s="25"/>
      <c r="S9" s="25"/>
      <c r="T9" s="25"/>
      <c r="U9" s="25"/>
      <c r="V9" s="25"/>
      <c r="W9" s="26"/>
      <c r="X9" s="42"/>
      <c r="Y9" s="50"/>
    </row>
    <row r="10" spans="1:25" ht="12.75" customHeight="1">
      <c r="A10" s="49"/>
      <c r="B10" s="124"/>
      <c r="C10" s="26"/>
      <c r="D10" s="130" t="s">
        <v>121</v>
      </c>
      <c r="E10" s="131"/>
      <c r="F10" s="131"/>
      <c r="G10" s="132"/>
      <c r="H10" s="21" t="s">
        <v>9</v>
      </c>
      <c r="I10" s="26"/>
      <c r="J10" s="40"/>
      <c r="K10" s="40"/>
      <c r="L10" s="129" t="s">
        <v>29</v>
      </c>
      <c r="M10" s="129"/>
      <c r="N10" s="21" t="s">
        <v>9</v>
      </c>
      <c r="O10" s="42"/>
      <c r="P10" s="58" t="s">
        <v>190</v>
      </c>
      <c r="Q10" s="21" t="s">
        <v>9</v>
      </c>
      <c r="R10" s="21"/>
      <c r="S10" s="59" t="s">
        <v>51</v>
      </c>
      <c r="T10" s="77" t="s">
        <v>9</v>
      </c>
      <c r="U10" s="40"/>
      <c r="V10" s="76"/>
      <c r="W10" s="76"/>
      <c r="X10" s="76"/>
      <c r="Y10" s="50"/>
    </row>
    <row r="11" spans="1:25" ht="12.75" customHeight="1">
      <c r="A11" s="49"/>
      <c r="B11" s="124"/>
      <c r="C11" s="26"/>
      <c r="D11" s="133"/>
      <c r="E11" s="134"/>
      <c r="F11" s="134"/>
      <c r="G11" s="135"/>
      <c r="H11" s="21" t="str">
        <f>IF(D11="","0",VLOOKUP(D11,Points!$Y$3:$Z$102,2))</f>
        <v>0</v>
      </c>
      <c r="I11" s="26"/>
      <c r="J11" s="40"/>
      <c r="K11" s="41" t="s">
        <v>40</v>
      </c>
      <c r="L11" s="121" t="s">
        <v>17</v>
      </c>
      <c r="M11" s="121"/>
      <c r="N11" s="21">
        <f>IF(L11="","0",VLOOKUP(L11,Points!$U$3:$V$102,2))</f>
        <v>5</v>
      </c>
      <c r="O11" s="42"/>
      <c r="P11" s="36"/>
      <c r="Q11" s="21" t="str">
        <f>IF(P11="","0",VLOOKUP(P11,Points!$Q$3:$R$102,2))</f>
        <v>0</v>
      </c>
      <c r="R11" s="26"/>
      <c r="S11" s="35"/>
      <c r="T11" s="28"/>
      <c r="U11" s="40"/>
      <c r="V11" s="76"/>
      <c r="W11" s="76"/>
      <c r="X11" s="76"/>
      <c r="Y11" s="50"/>
    </row>
    <row r="12" spans="1:25" ht="12.75" customHeight="1">
      <c r="A12" s="49"/>
      <c r="B12" s="125"/>
      <c r="C12" s="26"/>
      <c r="D12" s="133"/>
      <c r="E12" s="134"/>
      <c r="F12" s="134"/>
      <c r="G12" s="135"/>
      <c r="H12" s="21" t="str">
        <f>IF(D12="","0",VLOOKUP(D12,Points!$Y$3:$Z$102,2))</f>
        <v>0</v>
      </c>
      <c r="I12" s="26"/>
      <c r="J12" s="40"/>
      <c r="K12" s="41" t="s">
        <v>41</v>
      </c>
      <c r="L12" s="121" t="s">
        <v>338</v>
      </c>
      <c r="M12" s="121"/>
      <c r="N12" s="21">
        <f>IF(L12="","0",ROUNDUP((VLOOKUP(L12,Points!$U$3:$V$102,2)/2),0))</f>
        <v>2</v>
      </c>
      <c r="O12" s="42"/>
      <c r="P12" s="36"/>
      <c r="Q12" s="21" t="str">
        <f>IF(P12="","0",VLOOKUP(P12,Points!$Q$3:$R$102,2))</f>
        <v>0</v>
      </c>
      <c r="R12" s="26"/>
      <c r="S12" s="35"/>
      <c r="T12" s="28"/>
      <c r="U12" s="40"/>
      <c r="V12" s="76"/>
      <c r="W12" s="76"/>
      <c r="X12" s="76"/>
      <c r="Y12" s="50"/>
    </row>
    <row r="13" spans="1:25" ht="12.75" customHeight="1">
      <c r="A13" s="49"/>
      <c r="B13" s="76"/>
      <c r="C13" s="26"/>
      <c r="D13" s="133"/>
      <c r="E13" s="134"/>
      <c r="F13" s="134"/>
      <c r="G13" s="135"/>
      <c r="H13" s="21" t="str">
        <f>IF(D13="","0",VLOOKUP(D13,Points!$Y$3:$Z$102,2))</f>
        <v>0</v>
      </c>
      <c r="I13" s="26"/>
      <c r="J13" s="40"/>
      <c r="K13" s="41" t="s">
        <v>40</v>
      </c>
      <c r="L13" s="121"/>
      <c r="M13" s="121"/>
      <c r="N13" s="21" t="str">
        <f>IF(L13="","0",VLOOKUP(L13,Points!$U$3:$V$102,2))</f>
        <v>0</v>
      </c>
      <c r="O13" s="42"/>
      <c r="P13" s="36"/>
      <c r="Q13" s="21" t="str">
        <f>IF(P13="","0",VLOOKUP(P13,Points!$Q$3:$R$102,2))</f>
        <v>0</v>
      </c>
      <c r="R13" s="21"/>
      <c r="S13" s="35"/>
      <c r="T13" s="28"/>
      <c r="U13" s="40"/>
      <c r="V13" s="76"/>
      <c r="W13" s="76"/>
      <c r="X13" s="76"/>
      <c r="Y13" s="50"/>
    </row>
    <row r="14" spans="1:25" ht="12.75" customHeight="1">
      <c r="A14" s="49"/>
      <c r="B14" s="75" t="str">
        <f>IF(V5&gt;Points!$A$17,"Elite","Core")</f>
        <v>Elite</v>
      </c>
      <c r="C14" s="26"/>
      <c r="D14" s="133"/>
      <c r="E14" s="134"/>
      <c r="F14" s="134"/>
      <c r="G14" s="135"/>
      <c r="H14" s="21" t="str">
        <f>IF(D14="","0",VLOOKUP(D14,Points!$Y$3:$Z$102,2))</f>
        <v>0</v>
      </c>
      <c r="I14" s="26"/>
      <c r="J14" s="40"/>
      <c r="K14" s="41" t="s">
        <v>41</v>
      </c>
      <c r="L14" s="121"/>
      <c r="M14" s="121"/>
      <c r="N14" s="21" t="str">
        <f>IF(L14="","0",ROUNDUP((VLOOKUP(L14,Points!$U$3:$V$102,2)/2),0))</f>
        <v>0</v>
      </c>
      <c r="O14" s="42"/>
      <c r="P14" s="36"/>
      <c r="Q14" s="21" t="str">
        <f>IF(P14="","0",VLOOKUP(P14,Points!$Q$3:$R$102,2))</f>
        <v>0</v>
      </c>
      <c r="R14" s="21"/>
      <c r="S14" s="35"/>
      <c r="T14" s="28"/>
      <c r="U14" s="40"/>
      <c r="V14" s="76"/>
      <c r="W14" s="76"/>
      <c r="X14" s="76"/>
      <c r="Y14" s="50"/>
    </row>
    <row r="15" spans="1:25" ht="12.75" customHeight="1">
      <c r="A15" s="51"/>
      <c r="B15" s="81"/>
      <c r="C15" s="53"/>
      <c r="D15" s="53"/>
      <c r="E15" s="53"/>
      <c r="F15" s="53"/>
      <c r="G15" s="53"/>
      <c r="H15" s="53"/>
      <c r="I15" s="53"/>
      <c r="J15" s="52"/>
      <c r="K15" s="52"/>
      <c r="L15" s="54"/>
      <c r="M15" s="54"/>
      <c r="N15" s="54"/>
      <c r="O15" s="54"/>
      <c r="P15" s="80"/>
      <c r="Q15" s="52"/>
      <c r="R15" s="52"/>
      <c r="S15" s="52"/>
      <c r="T15" s="52"/>
      <c r="U15" s="52"/>
      <c r="V15" s="52"/>
      <c r="W15" s="54"/>
      <c r="X15" s="54"/>
      <c r="Y15" s="55"/>
    </row>
    <row r="16" ht="12.75" customHeight="1">
      <c r="B16" s="82"/>
    </row>
    <row r="17" spans="1:25" ht="12.75">
      <c r="A17" s="43"/>
      <c r="B17" s="44"/>
      <c r="C17" s="45"/>
      <c r="D17" s="45"/>
      <c r="E17" s="45"/>
      <c r="F17" s="45"/>
      <c r="G17" s="45"/>
      <c r="H17" s="45"/>
      <c r="I17" s="45"/>
      <c r="J17" s="46"/>
      <c r="K17" s="46"/>
      <c r="L17" s="45"/>
      <c r="M17" s="45"/>
      <c r="N17" s="45"/>
      <c r="O17" s="44"/>
      <c r="P17" s="79"/>
      <c r="Q17" s="47"/>
      <c r="R17" s="47"/>
      <c r="S17" s="47"/>
      <c r="T17" s="47"/>
      <c r="U17" s="47"/>
      <c r="V17" s="46"/>
      <c r="W17" s="44"/>
      <c r="X17" s="44"/>
      <c r="Y17" s="48"/>
    </row>
    <row r="18" spans="1:25" ht="12.75" customHeight="1">
      <c r="A18" s="49"/>
      <c r="B18" s="57" t="s">
        <v>188</v>
      </c>
      <c r="C18" s="8" t="s">
        <v>1</v>
      </c>
      <c r="D18" s="8" t="s">
        <v>2</v>
      </c>
      <c r="E18" s="8" t="s">
        <v>3</v>
      </c>
      <c r="F18" s="8" t="s">
        <v>4</v>
      </c>
      <c r="G18" s="8" t="s">
        <v>5</v>
      </c>
      <c r="H18" s="8" t="s">
        <v>6</v>
      </c>
      <c r="I18" s="8" t="s">
        <v>7</v>
      </c>
      <c r="J18" s="21" t="s">
        <v>9</v>
      </c>
      <c r="K18" s="25"/>
      <c r="L18" s="58" t="s">
        <v>39</v>
      </c>
      <c r="M18" s="8"/>
      <c r="N18" s="8" t="s">
        <v>38</v>
      </c>
      <c r="O18" s="21"/>
      <c r="P18" s="58" t="s">
        <v>8</v>
      </c>
      <c r="Q18" s="21" t="s">
        <v>9</v>
      </c>
      <c r="R18" s="21"/>
      <c r="S18" s="59" t="s">
        <v>138</v>
      </c>
      <c r="T18" s="21" t="s">
        <v>9</v>
      </c>
      <c r="U18" s="26"/>
      <c r="V18" s="38" t="s">
        <v>0</v>
      </c>
      <c r="W18" s="122" t="s">
        <v>49</v>
      </c>
      <c r="X18" s="122" t="s">
        <v>50</v>
      </c>
      <c r="Y18" s="50"/>
    </row>
    <row r="19" spans="1:25" ht="12.75">
      <c r="A19" s="83">
        <v>1</v>
      </c>
      <c r="B19" s="39" t="s">
        <v>342</v>
      </c>
      <c r="C19" s="11">
        <v>10</v>
      </c>
      <c r="D19" s="9">
        <v>4</v>
      </c>
      <c r="E19" s="9">
        <v>6</v>
      </c>
      <c r="F19" s="9">
        <v>7</v>
      </c>
      <c r="G19" s="11">
        <v>7</v>
      </c>
      <c r="H19" s="11">
        <v>5</v>
      </c>
      <c r="I19" s="11">
        <v>7</v>
      </c>
      <c r="J19" s="21">
        <f>VLOOKUP(C19,Points!$A$3:$H$15,2)+VLOOKUP(D19,Points!$A$3:$H$15,3)+VLOOKUP(E19,Points!$A$3:$H$15,4)+VLOOKUP(F19,Points!$A$3:$H$15,5)+VLOOKUP(G19,Points!$A$3:$H$15,6)+VLOOKUP(H19,Points!$A$3:$H$15,7)+VLOOKUP(I19,Points!$A$3:$H$15,8)</f>
        <v>127</v>
      </c>
      <c r="K19" s="25"/>
      <c r="L19" s="58" t="s">
        <v>94</v>
      </c>
      <c r="M19" s="9">
        <v>6</v>
      </c>
      <c r="N19" s="8">
        <f>SUM(M19:M21)+(IF(S19="Large Model","1",IF(S20="Large Model","1",IF(S21="Large Model","1",IF(S22="Large Model","1","0")))))</f>
        <v>7</v>
      </c>
      <c r="O19" s="21"/>
      <c r="P19" s="36" t="s">
        <v>343</v>
      </c>
      <c r="Q19" s="21">
        <f>IF(P19="","0",VLOOKUP(P19,Points!$Q$3:$R$102,2))</f>
        <v>17</v>
      </c>
      <c r="R19" s="21"/>
      <c r="S19" s="35" t="s">
        <v>134</v>
      </c>
      <c r="T19" s="21">
        <f>IF(S19="","0",VLOOKUP(S19,Points!$M$3:$N$102,2))</f>
        <v>0</v>
      </c>
      <c r="U19" s="26"/>
      <c r="V19" s="70">
        <f>SUM(J19:J21)+SUM(H25:H28)+N21+SUM(N25:N28)+SUM(Q19:Q22)+SUM(Q25:Q28)+SUM(T19:T22)+SUM(T25:T28)</f>
        <v>230</v>
      </c>
      <c r="W19" s="122"/>
      <c r="X19" s="122"/>
      <c r="Y19" s="50"/>
    </row>
    <row r="20" spans="1:25" ht="12.75">
      <c r="A20" s="83">
        <v>2</v>
      </c>
      <c r="B20" s="39"/>
      <c r="C20" s="19"/>
      <c r="D20" s="18"/>
      <c r="E20" s="9"/>
      <c r="F20" s="10"/>
      <c r="G20" s="12"/>
      <c r="H20" s="13"/>
      <c r="I20" s="14"/>
      <c r="J20" s="21">
        <f>VLOOKUP(D20,Points!$A$3:$H$15,3)+VLOOKUP(E20,Points!$A$3:$H$15,4)+VLOOKUP(F20,Points!$A$3:$H$15,5)</f>
        <v>0</v>
      </c>
      <c r="K20" s="25"/>
      <c r="L20" s="58" t="s">
        <v>10</v>
      </c>
      <c r="M20" s="9"/>
      <c r="N20" s="21" t="s">
        <v>9</v>
      </c>
      <c r="O20" s="21"/>
      <c r="P20" s="36" t="s">
        <v>344</v>
      </c>
      <c r="Q20" s="21">
        <f>IF(P20="","0",VLOOKUP(P20,Points!$Q$3:$R$102,2))</f>
        <v>27</v>
      </c>
      <c r="R20" s="21"/>
      <c r="S20" s="35" t="s">
        <v>273</v>
      </c>
      <c r="T20" s="21">
        <f>IF(S20="","0",VLOOKUP(S20,Points!$M$3:$N$102,2))</f>
        <v>8</v>
      </c>
      <c r="U20" s="26"/>
      <c r="V20" s="25"/>
      <c r="W20" s="122"/>
      <c r="X20" s="122"/>
      <c r="Y20" s="50"/>
    </row>
    <row r="21" spans="1:25" ht="12.75">
      <c r="A21" s="84">
        <v>3</v>
      </c>
      <c r="B21" s="39"/>
      <c r="C21" s="20"/>
      <c r="D21" s="18"/>
      <c r="E21" s="9"/>
      <c r="F21" s="10"/>
      <c r="G21" s="15"/>
      <c r="H21" s="16"/>
      <c r="I21" s="17"/>
      <c r="J21" s="21">
        <f>VLOOKUP(C21,Points!$A$3:$H$15,2)+VLOOKUP(D21,Points!$A$3:$H$15,3)+VLOOKUP(E21,Points!$A$3:$H$15,4)+VLOOKUP(F21,Points!$A$3:$H$15,5)+VLOOKUP(G21,Points!$A$3:$H$15,6)+VLOOKUP(H21,Points!$A$3:$H$15,7)+VLOOKUP(I21,Points!$A$3:$H$15,8)</f>
        <v>0</v>
      </c>
      <c r="K21" s="25"/>
      <c r="L21" s="58" t="s">
        <v>37</v>
      </c>
      <c r="M21" s="9"/>
      <c r="N21" s="21">
        <f>VLOOKUP(M19,Points!$A$3:$J$15,10)+IF(M20="","0",Points!$J$17)+IF(M21="","0",Points!$J$18)+IF(M22="","0",Points!$J$19)</f>
        <v>15</v>
      </c>
      <c r="O21" s="25"/>
      <c r="P21" s="36"/>
      <c r="Q21" s="21" t="str">
        <f>IF(P21="","0",VLOOKUP(P21,Points!$Q$3:$R$102,2))</f>
        <v>0</v>
      </c>
      <c r="R21" s="21"/>
      <c r="S21" s="35"/>
      <c r="T21" s="21" t="str">
        <f>IF(S21="","0",VLOOKUP(S21,Points!$M$3:$N$102,2))</f>
        <v>0</v>
      </c>
      <c r="U21" s="26"/>
      <c r="V21" s="40"/>
      <c r="W21" s="122"/>
      <c r="X21" s="122"/>
      <c r="Y21" s="50"/>
    </row>
    <row r="22" spans="1:25" ht="12.75">
      <c r="A22" s="76"/>
      <c r="B22" s="76"/>
      <c r="C22" s="76"/>
      <c r="D22" s="76"/>
      <c r="E22" s="76"/>
      <c r="F22" s="76"/>
      <c r="G22" s="76"/>
      <c r="H22" s="76"/>
      <c r="I22" s="76"/>
      <c r="J22" s="25"/>
      <c r="K22" s="25"/>
      <c r="L22" s="111" t="s">
        <v>174</v>
      </c>
      <c r="M22" s="73" t="str">
        <f>(IF(S19="Large Model","Yes",IF(S20="Large Model","Yes",IF(S21="Large Model","Yes",IF(S22="Large Model","Yes","No")))))</f>
        <v>Yes</v>
      </c>
      <c r="N22" s="25"/>
      <c r="O22" s="25"/>
      <c r="P22" s="36"/>
      <c r="Q22" s="21" t="str">
        <f>IF(P22="","0",VLOOKUP(P22,Points!$Q$3:$R$102,2))</f>
        <v>0</v>
      </c>
      <c r="R22" s="21"/>
      <c r="S22" s="35"/>
      <c r="T22" s="21" t="str">
        <f>IF(S22="","0",VLOOKUP(S22,Points!$M$3:$N$102,2))</f>
        <v>0</v>
      </c>
      <c r="U22" s="26"/>
      <c r="V22" s="40"/>
      <c r="W22" s="8"/>
      <c r="X22" s="56">
        <f>SUM(V19*W22)</f>
        <v>0</v>
      </c>
      <c r="Y22" s="50"/>
    </row>
    <row r="23" spans="1:25" ht="12.75">
      <c r="A23" s="49"/>
      <c r="B23" s="123"/>
      <c r="C23" s="26"/>
      <c r="D23" s="26"/>
      <c r="E23" s="26"/>
      <c r="F23" s="26"/>
      <c r="G23" s="26"/>
      <c r="H23" s="26"/>
      <c r="I23" s="26"/>
      <c r="J23" s="25"/>
      <c r="K23" s="25"/>
      <c r="L23" s="26"/>
      <c r="M23" s="26"/>
      <c r="N23" s="26"/>
      <c r="O23" s="26"/>
      <c r="P23" s="75"/>
      <c r="Q23" s="25"/>
      <c r="R23" s="25"/>
      <c r="S23" s="25"/>
      <c r="T23" s="25"/>
      <c r="U23" s="25"/>
      <c r="V23" s="25"/>
      <c r="W23" s="26"/>
      <c r="X23" s="42"/>
      <c r="Y23" s="50"/>
    </row>
    <row r="24" spans="1:25" ht="12.75">
      <c r="A24" s="49"/>
      <c r="B24" s="124"/>
      <c r="C24" s="26"/>
      <c r="D24" s="126" t="s">
        <v>121</v>
      </c>
      <c r="E24" s="127"/>
      <c r="F24" s="127"/>
      <c r="G24" s="128"/>
      <c r="H24" s="21" t="s">
        <v>9</v>
      </c>
      <c r="I24" s="26"/>
      <c r="J24" s="40"/>
      <c r="K24" s="40"/>
      <c r="L24" s="129" t="s">
        <v>29</v>
      </c>
      <c r="M24" s="129"/>
      <c r="N24" s="21" t="s">
        <v>9</v>
      </c>
      <c r="O24" s="42"/>
      <c r="P24" s="58" t="s">
        <v>190</v>
      </c>
      <c r="Q24" s="21" t="s">
        <v>9</v>
      </c>
      <c r="R24" s="21"/>
      <c r="S24" s="59" t="s">
        <v>51</v>
      </c>
      <c r="T24" s="77" t="s">
        <v>9</v>
      </c>
      <c r="U24" s="40"/>
      <c r="V24" s="76"/>
      <c r="W24" s="76"/>
      <c r="X24" s="76"/>
      <c r="Y24" s="50"/>
    </row>
    <row r="25" spans="1:25" ht="12.75" customHeight="1">
      <c r="A25" s="49"/>
      <c r="B25" s="124"/>
      <c r="C25" s="26"/>
      <c r="D25" s="118"/>
      <c r="E25" s="119"/>
      <c r="F25" s="119"/>
      <c r="G25" s="120"/>
      <c r="H25" s="21" t="str">
        <f>IF(D25="","0",VLOOKUP(D25,Points!$Y$3:$Z$102,2))</f>
        <v>0</v>
      </c>
      <c r="I25" s="26"/>
      <c r="J25" s="40"/>
      <c r="K25" s="41" t="s">
        <v>40</v>
      </c>
      <c r="L25" s="121"/>
      <c r="M25" s="121"/>
      <c r="N25" s="21" t="str">
        <f>IF(L25="","0",VLOOKUP(L25,Points!$U$3:$V$102,2))</f>
        <v>0</v>
      </c>
      <c r="O25" s="42"/>
      <c r="P25" s="36"/>
      <c r="Q25" s="21" t="str">
        <f>IF(P25="","0",VLOOKUP(P25,Points!$Q$3:$R$102,2))</f>
        <v>0</v>
      </c>
      <c r="R25" s="26"/>
      <c r="S25" s="35" t="s">
        <v>345</v>
      </c>
      <c r="T25" s="28">
        <v>36</v>
      </c>
      <c r="U25" s="40"/>
      <c r="V25" s="76"/>
      <c r="W25" s="76"/>
      <c r="X25" s="76"/>
      <c r="Y25" s="50"/>
    </row>
    <row r="26" spans="1:25" ht="12.75" customHeight="1">
      <c r="A26" s="49"/>
      <c r="B26" s="125"/>
      <c r="C26" s="26"/>
      <c r="D26" s="118"/>
      <c r="E26" s="119"/>
      <c r="F26" s="119"/>
      <c r="G26" s="120"/>
      <c r="H26" s="21" t="str">
        <f>IF(D26="","0",VLOOKUP(D26,Points!$Y$3:$Z$102,2))</f>
        <v>0</v>
      </c>
      <c r="I26" s="26"/>
      <c r="J26" s="40"/>
      <c r="K26" s="41" t="s">
        <v>41</v>
      </c>
      <c r="L26" s="121"/>
      <c r="M26" s="121"/>
      <c r="N26" s="21" t="str">
        <f>IF(L26="","0",ROUNDUP((VLOOKUP(L26,Points!$U$3:$V$102,2)/2),0))</f>
        <v>0</v>
      </c>
      <c r="O26" s="42"/>
      <c r="P26" s="36"/>
      <c r="Q26" s="21" t="str">
        <f>IF(P26="","0",VLOOKUP(P26,Points!$Q$3:$R$102,2))</f>
        <v>0</v>
      </c>
      <c r="R26" s="26"/>
      <c r="S26" s="35"/>
      <c r="T26" s="28"/>
      <c r="U26" s="40"/>
      <c r="V26" s="76"/>
      <c r="W26" s="76"/>
      <c r="X26" s="76"/>
      <c r="Y26" s="50"/>
    </row>
    <row r="27" spans="1:25" ht="12.75" customHeight="1">
      <c r="A27" s="49"/>
      <c r="B27" s="76"/>
      <c r="C27" s="26"/>
      <c r="D27" s="118"/>
      <c r="E27" s="119"/>
      <c r="F27" s="119"/>
      <c r="G27" s="120"/>
      <c r="H27" s="21" t="str">
        <f>IF(D27="","0",VLOOKUP(D27,Points!$Y$3:$Z$102,2))</f>
        <v>0</v>
      </c>
      <c r="I27" s="26"/>
      <c r="J27" s="40"/>
      <c r="K27" s="41" t="s">
        <v>40</v>
      </c>
      <c r="L27" s="121"/>
      <c r="M27" s="121"/>
      <c r="N27" s="21" t="str">
        <f>IF(L27="","0",VLOOKUP(L27,Points!$U$3:$V$102,2))</f>
        <v>0</v>
      </c>
      <c r="O27" s="42"/>
      <c r="P27" s="36"/>
      <c r="Q27" s="21" t="str">
        <f>IF(P27="","0",VLOOKUP(P27,Points!$Q$3:$R$102,2))</f>
        <v>0</v>
      </c>
      <c r="R27" s="21"/>
      <c r="S27" s="35"/>
      <c r="T27" s="28"/>
      <c r="U27" s="40"/>
      <c r="V27" s="76"/>
      <c r="W27" s="76"/>
      <c r="X27" s="76"/>
      <c r="Y27" s="50"/>
    </row>
    <row r="28" spans="1:25" ht="12.75" customHeight="1">
      <c r="A28" s="49"/>
      <c r="B28" s="75" t="str">
        <f>IF(V19&gt;Points!$A$17,"Elite","Core")</f>
        <v>Elite</v>
      </c>
      <c r="C28" s="26"/>
      <c r="D28" s="118"/>
      <c r="E28" s="119"/>
      <c r="F28" s="119"/>
      <c r="G28" s="120"/>
      <c r="H28" s="21" t="str">
        <f>IF(D28="","0",VLOOKUP(D28,Points!$Y$3:$Z$102,2))</f>
        <v>0</v>
      </c>
      <c r="I28" s="26"/>
      <c r="J28" s="40"/>
      <c r="K28" s="41" t="s">
        <v>41</v>
      </c>
      <c r="L28" s="121"/>
      <c r="M28" s="121"/>
      <c r="N28" s="21" t="str">
        <f>IF(L28="","0",ROUNDUP((VLOOKUP(L28,Points!$U$3:$V$102,2)/2),0))</f>
        <v>0</v>
      </c>
      <c r="O28" s="42"/>
      <c r="P28" s="36"/>
      <c r="Q28" s="21" t="str">
        <f>IF(P28="","0",VLOOKUP(P28,Points!$Q$3:$R$102,2))</f>
        <v>0</v>
      </c>
      <c r="R28" s="21"/>
      <c r="S28" s="35"/>
      <c r="T28" s="28"/>
      <c r="U28" s="40"/>
      <c r="V28" s="76"/>
      <c r="W28" s="76"/>
      <c r="X28" s="76"/>
      <c r="Y28" s="50"/>
    </row>
    <row r="29" spans="1:25" ht="12.75" customHeight="1">
      <c r="A29" s="51"/>
      <c r="B29" s="81"/>
      <c r="C29" s="53"/>
      <c r="D29" s="53"/>
      <c r="E29" s="53"/>
      <c r="F29" s="53"/>
      <c r="G29" s="53"/>
      <c r="H29" s="53"/>
      <c r="I29" s="53"/>
      <c r="J29" s="52"/>
      <c r="K29" s="52"/>
      <c r="L29" s="54"/>
      <c r="M29" s="54"/>
      <c r="N29" s="54"/>
      <c r="O29" s="54"/>
      <c r="P29" s="80"/>
      <c r="Q29" s="52"/>
      <c r="R29" s="52"/>
      <c r="S29" s="52"/>
      <c r="T29" s="52"/>
      <c r="U29" s="52"/>
      <c r="V29" s="52"/>
      <c r="W29" s="54"/>
      <c r="X29" s="54"/>
      <c r="Y29" s="55"/>
    </row>
    <row r="31" spans="1:25" ht="12.75">
      <c r="A31" s="43"/>
      <c r="B31" s="44"/>
      <c r="C31" s="45"/>
      <c r="D31" s="45"/>
      <c r="E31" s="45"/>
      <c r="F31" s="45"/>
      <c r="G31" s="45"/>
      <c r="H31" s="45"/>
      <c r="I31" s="45"/>
      <c r="J31" s="46"/>
      <c r="K31" s="46"/>
      <c r="L31" s="45"/>
      <c r="M31" s="45"/>
      <c r="N31" s="45"/>
      <c r="O31" s="44"/>
      <c r="P31" s="79"/>
      <c r="Q31" s="47"/>
      <c r="R31" s="47"/>
      <c r="S31" s="47"/>
      <c r="T31" s="47"/>
      <c r="U31" s="47"/>
      <c r="V31" s="46"/>
      <c r="W31" s="44"/>
      <c r="X31" s="44"/>
      <c r="Y31" s="48"/>
    </row>
    <row r="32" spans="1:25" ht="12.75" customHeight="1">
      <c r="A32" s="49"/>
      <c r="B32" s="57" t="s">
        <v>188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21" t="s">
        <v>9</v>
      </c>
      <c r="K32" s="25"/>
      <c r="L32" s="58" t="s">
        <v>39</v>
      </c>
      <c r="M32" s="8"/>
      <c r="N32" s="8" t="s">
        <v>38</v>
      </c>
      <c r="O32" s="21"/>
      <c r="P32" s="58" t="s">
        <v>8</v>
      </c>
      <c r="Q32" s="21" t="s">
        <v>9</v>
      </c>
      <c r="R32" s="21"/>
      <c r="S32" s="59" t="s">
        <v>138</v>
      </c>
      <c r="T32" s="21" t="s">
        <v>9</v>
      </c>
      <c r="U32" s="26"/>
      <c r="V32" s="38" t="s">
        <v>0</v>
      </c>
      <c r="W32" s="122" t="s">
        <v>49</v>
      </c>
      <c r="X32" s="122" t="s">
        <v>50</v>
      </c>
      <c r="Y32" s="50"/>
    </row>
    <row r="33" spans="1:25" ht="12.75">
      <c r="A33" s="83">
        <v>1</v>
      </c>
      <c r="B33" s="39" t="s">
        <v>352</v>
      </c>
      <c r="C33" s="11">
        <v>10</v>
      </c>
      <c r="D33" s="9">
        <v>6</v>
      </c>
      <c r="E33" s="9">
        <v>2</v>
      </c>
      <c r="F33" s="9">
        <v>6</v>
      </c>
      <c r="G33" s="11">
        <v>6</v>
      </c>
      <c r="H33" s="11">
        <v>3</v>
      </c>
      <c r="I33" s="11">
        <v>7</v>
      </c>
      <c r="J33" s="21">
        <f>VLOOKUP(C33,Points!$A$3:$H$15,2)+VLOOKUP(D33,Points!$A$3:$H$15,3)+VLOOKUP(E33,Points!$A$3:$H$15,4)+VLOOKUP(F33,Points!$A$3:$H$15,5)+VLOOKUP(G33,Points!$A$3:$H$15,6)+VLOOKUP(H33,Points!$A$3:$H$15,7)+VLOOKUP(I33,Points!$A$3:$H$15,8)</f>
        <v>69</v>
      </c>
      <c r="K33" s="25"/>
      <c r="L33" s="58" t="s">
        <v>94</v>
      </c>
      <c r="M33" s="9">
        <v>4</v>
      </c>
      <c r="N33" s="8">
        <f>SUM(M33:M35)+(IF(S33="Large Model","1",IF(S34="Large Model","1",IF(S35="Large Model","1",IF(S36="Large Model","1","0")))))</f>
        <v>5</v>
      </c>
      <c r="O33" s="21"/>
      <c r="P33" s="36" t="s">
        <v>62</v>
      </c>
      <c r="Q33" s="21">
        <f>IF(P33="","0",VLOOKUP(P33,Points!$Q$3:$R$102,2))</f>
        <v>3</v>
      </c>
      <c r="R33" s="21"/>
      <c r="S33" s="35" t="s">
        <v>12</v>
      </c>
      <c r="T33" s="21">
        <f>IF(S33="","0",VLOOKUP(S33,Points!$M$3:$N$102,2))</f>
        <v>8</v>
      </c>
      <c r="U33" s="26"/>
      <c r="V33" s="70">
        <f>SUM(J33:J35)+SUM(H39:H42)+N35+SUM(N39:N42)+SUM(Q33:Q36)+SUM(Q39:Q42)+SUM(T33:T36)+SUM(T39:T42)</f>
        <v>122</v>
      </c>
      <c r="W33" s="122"/>
      <c r="X33" s="122"/>
      <c r="Y33" s="50"/>
    </row>
    <row r="34" spans="1:25" ht="12.75">
      <c r="A34" s="83">
        <v>2</v>
      </c>
      <c r="B34" s="39"/>
      <c r="C34" s="19"/>
      <c r="D34" s="18"/>
      <c r="E34" s="9"/>
      <c r="F34" s="10"/>
      <c r="G34" s="12"/>
      <c r="H34" s="13"/>
      <c r="I34" s="14"/>
      <c r="J34" s="21">
        <f>VLOOKUP(D34,Points!$A$3:$H$15,3)+VLOOKUP(E34,Points!$A$3:$H$15,4)+VLOOKUP(F34,Points!$A$3:$H$15,5)</f>
        <v>0</v>
      </c>
      <c r="K34" s="25"/>
      <c r="L34" s="58" t="s">
        <v>10</v>
      </c>
      <c r="M34" s="9"/>
      <c r="N34" s="21" t="s">
        <v>9</v>
      </c>
      <c r="O34" s="21"/>
      <c r="P34" s="36" t="s">
        <v>311</v>
      </c>
      <c r="Q34" s="21">
        <f>IF(P34="","0",VLOOKUP(P34,Points!$Q$3:$R$102,2))</f>
        <v>12</v>
      </c>
      <c r="R34" s="21"/>
      <c r="S34" s="35" t="s">
        <v>272</v>
      </c>
      <c r="T34" s="21">
        <f>IF(S34="","0",VLOOKUP(S34,Points!$M$3:$N$102,2))</f>
        <v>0</v>
      </c>
      <c r="U34" s="26"/>
      <c r="V34" s="25"/>
      <c r="W34" s="122"/>
      <c r="X34" s="122"/>
      <c r="Y34" s="50"/>
    </row>
    <row r="35" spans="1:25" ht="12.75">
      <c r="A35" s="84">
        <v>3</v>
      </c>
      <c r="B35" s="39"/>
      <c r="C35" s="20"/>
      <c r="D35" s="18"/>
      <c r="E35" s="9"/>
      <c r="F35" s="10"/>
      <c r="G35" s="15"/>
      <c r="H35" s="16"/>
      <c r="I35" s="17"/>
      <c r="J35" s="21">
        <f>VLOOKUP(C35,Points!$A$3:$H$15,2)+VLOOKUP(D35,Points!$A$3:$H$15,3)+VLOOKUP(E35,Points!$A$3:$H$15,4)+VLOOKUP(F35,Points!$A$3:$H$15,5)+VLOOKUP(G35,Points!$A$3:$H$15,6)+VLOOKUP(H35,Points!$A$3:$H$15,7)+VLOOKUP(I35,Points!$A$3:$H$15,8)</f>
        <v>0</v>
      </c>
      <c r="K35" s="25"/>
      <c r="L35" s="58" t="s">
        <v>37</v>
      </c>
      <c r="M35" s="9"/>
      <c r="N35" s="21">
        <f>VLOOKUP(M33,Points!$A$3:$J$15,10)+IF(M34="","0",Points!$J$17)+IF(M35="","0",Points!$J$18)+IF(M36="","0",Points!$J$19)</f>
        <v>7</v>
      </c>
      <c r="O35" s="25"/>
      <c r="P35" s="36"/>
      <c r="Q35" s="21" t="str">
        <f>IF(P35="","0",VLOOKUP(P35,Points!$Q$3:$R$102,2))</f>
        <v>0</v>
      </c>
      <c r="R35" s="21"/>
      <c r="S35" s="35"/>
      <c r="T35" s="21" t="str">
        <f>IF(S35="","0",VLOOKUP(S35,Points!$M$3:$N$102,2))</f>
        <v>0</v>
      </c>
      <c r="U35" s="26"/>
      <c r="V35" s="40"/>
      <c r="W35" s="122"/>
      <c r="X35" s="122"/>
      <c r="Y35" s="50"/>
    </row>
    <row r="36" spans="1:25" ht="12.75">
      <c r="A36" s="76"/>
      <c r="B36" s="76"/>
      <c r="C36" s="76"/>
      <c r="D36" s="76"/>
      <c r="E36" s="76"/>
      <c r="F36" s="76"/>
      <c r="G36" s="76"/>
      <c r="H36" s="76"/>
      <c r="I36" s="76"/>
      <c r="J36" s="25"/>
      <c r="K36" s="25"/>
      <c r="L36" s="111" t="s">
        <v>174</v>
      </c>
      <c r="M36" s="73" t="str">
        <f>(IF(S33="Large Model","Yes",IF(S34="Large Model","Yes",IF(S35="Large Model","Yes",IF(S36="Large Model","Yes","No")))))</f>
        <v>Yes</v>
      </c>
      <c r="N36" s="25"/>
      <c r="O36" s="25"/>
      <c r="P36" s="36"/>
      <c r="Q36" s="21" t="str">
        <f>IF(P36="","0",VLOOKUP(P36,Points!$Q$3:$R$102,2))</f>
        <v>0</v>
      </c>
      <c r="R36" s="21"/>
      <c r="S36" s="35"/>
      <c r="T36" s="21" t="str">
        <f>IF(S36="","0",VLOOKUP(S36,Points!$M$3:$N$102,2))</f>
        <v>0</v>
      </c>
      <c r="U36" s="26"/>
      <c r="V36" s="40"/>
      <c r="W36" s="8"/>
      <c r="X36" s="56">
        <f>SUM(V33*W36)</f>
        <v>0</v>
      </c>
      <c r="Y36" s="50"/>
    </row>
    <row r="37" spans="1:25" ht="12.75">
      <c r="A37" s="49"/>
      <c r="B37" s="123"/>
      <c r="C37" s="26"/>
      <c r="D37" s="26"/>
      <c r="E37" s="26"/>
      <c r="F37" s="26"/>
      <c r="G37" s="26"/>
      <c r="H37" s="26"/>
      <c r="I37" s="26"/>
      <c r="J37" s="25"/>
      <c r="K37" s="25"/>
      <c r="L37" s="26"/>
      <c r="M37" s="26"/>
      <c r="N37" s="26"/>
      <c r="O37" s="26"/>
      <c r="P37" s="75"/>
      <c r="Q37" s="25"/>
      <c r="R37" s="25"/>
      <c r="S37" s="25"/>
      <c r="T37" s="25"/>
      <c r="U37" s="25"/>
      <c r="V37" s="25"/>
      <c r="W37" s="26"/>
      <c r="X37" s="42"/>
      <c r="Y37" s="50"/>
    </row>
    <row r="38" spans="1:25" ht="12.75">
      <c r="A38" s="49"/>
      <c r="B38" s="124"/>
      <c r="C38" s="26"/>
      <c r="D38" s="126" t="s">
        <v>121</v>
      </c>
      <c r="E38" s="127"/>
      <c r="F38" s="127"/>
      <c r="G38" s="128"/>
      <c r="H38" s="21" t="s">
        <v>9</v>
      </c>
      <c r="I38" s="26"/>
      <c r="J38" s="40"/>
      <c r="K38" s="40"/>
      <c r="L38" s="129" t="s">
        <v>29</v>
      </c>
      <c r="M38" s="129"/>
      <c r="N38" s="21" t="s">
        <v>9</v>
      </c>
      <c r="O38" s="42"/>
      <c r="P38" s="58" t="s">
        <v>190</v>
      </c>
      <c r="Q38" s="21" t="s">
        <v>9</v>
      </c>
      <c r="R38" s="21"/>
      <c r="S38" s="59" t="s">
        <v>51</v>
      </c>
      <c r="T38" s="77" t="s">
        <v>9</v>
      </c>
      <c r="U38" s="40"/>
      <c r="V38" s="76"/>
      <c r="W38" s="76"/>
      <c r="X38" s="76"/>
      <c r="Y38" s="50"/>
    </row>
    <row r="39" spans="1:25" ht="12.75" customHeight="1">
      <c r="A39" s="49"/>
      <c r="B39" s="124"/>
      <c r="C39" s="26"/>
      <c r="D39" s="118"/>
      <c r="E39" s="119"/>
      <c r="F39" s="119"/>
      <c r="G39" s="120"/>
      <c r="H39" s="21" t="str">
        <f>IF(D39="","0",VLOOKUP(D39,Points!$Y$3:$Z$102,2))</f>
        <v>0</v>
      </c>
      <c r="I39" s="26"/>
      <c r="J39" s="40"/>
      <c r="K39" s="41" t="s">
        <v>40</v>
      </c>
      <c r="L39" s="121"/>
      <c r="M39" s="121"/>
      <c r="N39" s="21" t="str">
        <f>IF(L39="","0",VLOOKUP(L39,Points!$U$3:$V$102,2))</f>
        <v>0</v>
      </c>
      <c r="O39" s="42"/>
      <c r="P39" s="36"/>
      <c r="Q39" s="21" t="str">
        <f>IF(P39="","0",VLOOKUP(P39,Points!$Q$3:$R$102,2))</f>
        <v>0</v>
      </c>
      <c r="R39" s="26"/>
      <c r="S39" s="35" t="s">
        <v>354</v>
      </c>
      <c r="T39" s="28">
        <v>23</v>
      </c>
      <c r="U39" s="40"/>
      <c r="V39" s="76"/>
      <c r="W39" s="76"/>
      <c r="X39" s="76"/>
      <c r="Y39" s="50"/>
    </row>
    <row r="40" spans="1:25" ht="12.75" customHeight="1">
      <c r="A40" s="49"/>
      <c r="B40" s="125"/>
      <c r="C40" s="26"/>
      <c r="D40" s="118"/>
      <c r="E40" s="119"/>
      <c r="F40" s="119"/>
      <c r="G40" s="120"/>
      <c r="H40" s="21" t="str">
        <f>IF(D40="","0",VLOOKUP(D40,Points!$Y$3:$Z$102,2))</f>
        <v>0</v>
      </c>
      <c r="I40" s="26"/>
      <c r="J40" s="40"/>
      <c r="K40" s="41" t="s">
        <v>41</v>
      </c>
      <c r="L40" s="121"/>
      <c r="M40" s="121"/>
      <c r="N40" s="21" t="str">
        <f>IF(L40="","0",ROUNDUP((VLOOKUP(L40,Points!$U$3:$V$102,2)/2),0))</f>
        <v>0</v>
      </c>
      <c r="O40" s="42"/>
      <c r="P40" s="36"/>
      <c r="Q40" s="21" t="str">
        <f>IF(P40="","0",VLOOKUP(P40,Points!$Q$3:$R$102,2))</f>
        <v>0</v>
      </c>
      <c r="R40" s="26"/>
      <c r="S40" s="35"/>
      <c r="T40" s="28"/>
      <c r="U40" s="40"/>
      <c r="V40" s="76"/>
      <c r="W40" s="76"/>
      <c r="X40" s="76"/>
      <c r="Y40" s="50"/>
    </row>
    <row r="41" spans="1:25" ht="12.75" customHeight="1">
      <c r="A41" s="49"/>
      <c r="B41" s="76"/>
      <c r="C41" s="26"/>
      <c r="D41" s="118"/>
      <c r="E41" s="119"/>
      <c r="F41" s="119"/>
      <c r="G41" s="120"/>
      <c r="H41" s="21" t="str">
        <f>IF(D41="","0",VLOOKUP(D41,Points!$Y$3:$Z$102,2))</f>
        <v>0</v>
      </c>
      <c r="I41" s="26"/>
      <c r="J41" s="40"/>
      <c r="K41" s="41" t="s">
        <v>40</v>
      </c>
      <c r="L41" s="121"/>
      <c r="M41" s="121"/>
      <c r="N41" s="21" t="str">
        <f>IF(L41="","0",VLOOKUP(L41,Points!$U$3:$V$102,2))</f>
        <v>0</v>
      </c>
      <c r="O41" s="42"/>
      <c r="P41" s="36"/>
      <c r="Q41" s="21" t="str">
        <f>IF(P41="","0",VLOOKUP(P41,Points!$Q$3:$R$102,2))</f>
        <v>0</v>
      </c>
      <c r="R41" s="21"/>
      <c r="S41" s="35"/>
      <c r="T41" s="28"/>
      <c r="U41" s="40"/>
      <c r="V41" s="76"/>
      <c r="W41" s="76"/>
      <c r="X41" s="76"/>
      <c r="Y41" s="50"/>
    </row>
    <row r="42" spans="1:25" ht="12.75" customHeight="1">
      <c r="A42" s="49"/>
      <c r="B42" s="75" t="str">
        <f>IF(V33&gt;Points!$A$17,"Elite","Core")</f>
        <v>Elite</v>
      </c>
      <c r="C42" s="26"/>
      <c r="D42" s="118"/>
      <c r="E42" s="119"/>
      <c r="F42" s="119"/>
      <c r="G42" s="120"/>
      <c r="H42" s="21" t="str">
        <f>IF(D42="","0",VLOOKUP(D42,Points!$Y$3:$Z$102,2))</f>
        <v>0</v>
      </c>
      <c r="I42" s="26"/>
      <c r="J42" s="40"/>
      <c r="K42" s="41" t="s">
        <v>41</v>
      </c>
      <c r="L42" s="121"/>
      <c r="M42" s="121"/>
      <c r="N42" s="21" t="str">
        <f>IF(L42="","0",ROUNDUP((VLOOKUP(L42,Points!$U$3:$V$102,2)/2),0))</f>
        <v>0</v>
      </c>
      <c r="O42" s="42"/>
      <c r="P42" s="36"/>
      <c r="Q42" s="21" t="str">
        <f>IF(P42="","0",VLOOKUP(P42,Points!$Q$3:$R$102,2))</f>
        <v>0</v>
      </c>
      <c r="R42" s="21"/>
      <c r="S42" s="35"/>
      <c r="T42" s="28"/>
      <c r="U42" s="40"/>
      <c r="V42" s="76"/>
      <c r="W42" s="76"/>
      <c r="X42" s="76"/>
      <c r="Y42" s="50"/>
    </row>
    <row r="43" spans="1:25" ht="12.75" customHeight="1">
      <c r="A43" s="51"/>
      <c r="B43" s="81"/>
      <c r="C43" s="53"/>
      <c r="D43" s="53"/>
      <c r="E43" s="53"/>
      <c r="F43" s="53"/>
      <c r="G43" s="53"/>
      <c r="H43" s="53"/>
      <c r="I43" s="53"/>
      <c r="J43" s="52"/>
      <c r="K43" s="52"/>
      <c r="L43" s="54"/>
      <c r="M43" s="54"/>
      <c r="N43" s="54"/>
      <c r="O43" s="54"/>
      <c r="P43" s="80"/>
      <c r="Q43" s="52"/>
      <c r="R43" s="52"/>
      <c r="S43" s="52"/>
      <c r="T43" s="52"/>
      <c r="U43" s="52"/>
      <c r="V43" s="52"/>
      <c r="W43" s="54"/>
      <c r="X43" s="54"/>
      <c r="Y43" s="55"/>
    </row>
    <row r="45" spans="1:25" ht="12.75">
      <c r="A45" s="43"/>
      <c r="B45" s="44"/>
      <c r="C45" s="45"/>
      <c r="D45" s="45"/>
      <c r="E45" s="45"/>
      <c r="F45" s="45"/>
      <c r="G45" s="45"/>
      <c r="H45" s="45"/>
      <c r="I45" s="45"/>
      <c r="J45" s="46"/>
      <c r="K45" s="46"/>
      <c r="L45" s="45"/>
      <c r="M45" s="45"/>
      <c r="N45" s="45"/>
      <c r="O45" s="44"/>
      <c r="P45" s="79"/>
      <c r="Q45" s="47"/>
      <c r="R45" s="47"/>
      <c r="S45" s="47"/>
      <c r="T45" s="47"/>
      <c r="U45" s="47"/>
      <c r="V45" s="46"/>
      <c r="W45" s="44"/>
      <c r="X45" s="44"/>
      <c r="Y45" s="48"/>
    </row>
    <row r="46" spans="1:25" ht="12.75" customHeight="1">
      <c r="A46" s="49"/>
      <c r="B46" s="57" t="s">
        <v>188</v>
      </c>
      <c r="C46" s="8" t="s">
        <v>1</v>
      </c>
      <c r="D46" s="8" t="s">
        <v>2</v>
      </c>
      <c r="E46" s="8" t="s">
        <v>3</v>
      </c>
      <c r="F46" s="8" t="s">
        <v>4</v>
      </c>
      <c r="G46" s="8" t="s">
        <v>5</v>
      </c>
      <c r="H46" s="8" t="s">
        <v>6</v>
      </c>
      <c r="I46" s="8" t="s">
        <v>7</v>
      </c>
      <c r="J46" s="21" t="s">
        <v>9</v>
      </c>
      <c r="K46" s="25"/>
      <c r="L46" s="58" t="s">
        <v>39</v>
      </c>
      <c r="M46" s="8"/>
      <c r="N46" s="8" t="s">
        <v>38</v>
      </c>
      <c r="O46" s="21"/>
      <c r="P46" s="58" t="s">
        <v>8</v>
      </c>
      <c r="Q46" s="21" t="s">
        <v>9</v>
      </c>
      <c r="R46" s="21"/>
      <c r="S46" s="59" t="s">
        <v>138</v>
      </c>
      <c r="T46" s="21" t="s">
        <v>9</v>
      </c>
      <c r="U46" s="26"/>
      <c r="V46" s="38" t="s">
        <v>0</v>
      </c>
      <c r="W46" s="122" t="s">
        <v>49</v>
      </c>
      <c r="X46" s="122" t="s">
        <v>50</v>
      </c>
      <c r="Y46" s="50"/>
    </row>
    <row r="47" spans="1:25" ht="12.75">
      <c r="A47" s="83">
        <v>1</v>
      </c>
      <c r="B47" s="39" t="s">
        <v>244</v>
      </c>
      <c r="C47" s="11">
        <v>10</v>
      </c>
      <c r="D47" s="9">
        <v>2</v>
      </c>
      <c r="E47" s="9">
        <v>5</v>
      </c>
      <c r="F47" s="9">
        <v>4</v>
      </c>
      <c r="G47" s="11">
        <v>4</v>
      </c>
      <c r="H47" s="11">
        <v>1</v>
      </c>
      <c r="I47" s="11">
        <v>6</v>
      </c>
      <c r="J47" s="21">
        <f>VLOOKUP(C47,Points!$A$3:$H$15,2)+VLOOKUP(D47,Points!$A$3:$H$15,3)+VLOOKUP(E47,Points!$A$3:$H$15,4)+VLOOKUP(F47,Points!$A$3:$H$15,5)+VLOOKUP(G47,Points!$A$3:$H$15,6)+VLOOKUP(H47,Points!$A$3:$H$15,7)+VLOOKUP(I47,Points!$A$3:$H$15,8)</f>
        <v>25</v>
      </c>
      <c r="K47" s="25"/>
      <c r="L47" s="58" t="s">
        <v>94</v>
      </c>
      <c r="M47" s="9">
        <v>2</v>
      </c>
      <c r="N47" s="8">
        <f>SUM(M47:M49)+(IF(S47="Large Model","1",IF(S48="Large Model","1",IF(S49="Large Model","1",IF(S50="Large Model","1","0")))))</f>
        <v>2</v>
      </c>
      <c r="O47" s="21"/>
      <c r="P47" s="36"/>
      <c r="Q47" s="21" t="str">
        <f>IF(P47="","0",VLOOKUP(P47,Points!$Q$3:$R$102,2))</f>
        <v>0</v>
      </c>
      <c r="R47" s="21"/>
      <c r="S47" s="35"/>
      <c r="T47" s="21" t="str">
        <f>IF(S47="","0",VLOOKUP(S47,Points!$M$3:$N$102,2))</f>
        <v>0</v>
      </c>
      <c r="U47" s="26"/>
      <c r="V47" s="70">
        <f>SUM(J47:J49)+SUM(H53:H56)+N49+SUM(N53:N56)+SUM(Q47:Q50)+SUM(Q53:Q56)+SUM(T47:T50)+SUM(T53:T56)</f>
        <v>38</v>
      </c>
      <c r="W47" s="122"/>
      <c r="X47" s="122"/>
      <c r="Y47" s="50"/>
    </row>
    <row r="48" spans="1:25" ht="12.75">
      <c r="A48" s="83">
        <v>2</v>
      </c>
      <c r="B48" s="39"/>
      <c r="C48" s="19"/>
      <c r="D48" s="18"/>
      <c r="E48" s="9"/>
      <c r="F48" s="10"/>
      <c r="G48" s="12"/>
      <c r="H48" s="13"/>
      <c r="I48" s="14"/>
      <c r="J48" s="21">
        <f>VLOOKUP(D48,Points!$A$3:$H$15,3)+VLOOKUP(E48,Points!$A$3:$H$15,4)+VLOOKUP(F48,Points!$A$3:$H$15,5)</f>
        <v>0</v>
      </c>
      <c r="K48" s="25"/>
      <c r="L48" s="58" t="s">
        <v>10</v>
      </c>
      <c r="M48" s="9"/>
      <c r="N48" s="21" t="s">
        <v>9</v>
      </c>
      <c r="O48" s="21"/>
      <c r="P48" s="36"/>
      <c r="Q48" s="21" t="str">
        <f>IF(P48="","0",VLOOKUP(P48,Points!$Q$3:$R$102,2))</f>
        <v>0</v>
      </c>
      <c r="R48" s="21"/>
      <c r="S48" s="35"/>
      <c r="T48" s="21" t="str">
        <f>IF(S48="","0",VLOOKUP(S48,Points!$M$3:$N$102,2))</f>
        <v>0</v>
      </c>
      <c r="U48" s="26"/>
      <c r="V48" s="25"/>
      <c r="W48" s="122"/>
      <c r="X48" s="122"/>
      <c r="Y48" s="50"/>
    </row>
    <row r="49" spans="1:25" ht="12.75">
      <c r="A49" s="84">
        <v>3</v>
      </c>
      <c r="B49" s="39"/>
      <c r="C49" s="20"/>
      <c r="D49" s="18"/>
      <c r="E49" s="9"/>
      <c r="F49" s="10"/>
      <c r="G49" s="15"/>
      <c r="H49" s="16"/>
      <c r="I49" s="17"/>
      <c r="J49" s="21">
        <f>VLOOKUP(C49,Points!$A$3:$H$15,2)+VLOOKUP(D49,Points!$A$3:$H$15,3)+VLOOKUP(E49,Points!$A$3:$H$15,4)+VLOOKUP(F49,Points!$A$3:$H$15,5)+VLOOKUP(G49,Points!$A$3:$H$15,6)+VLOOKUP(H49,Points!$A$3:$H$15,7)+VLOOKUP(I49,Points!$A$3:$H$15,8)</f>
        <v>0</v>
      </c>
      <c r="K49" s="25"/>
      <c r="L49" s="58" t="s">
        <v>37</v>
      </c>
      <c r="M49" s="9"/>
      <c r="N49" s="21">
        <f>VLOOKUP(M47,Points!$A$3:$J$15,10)+IF(M48="","0",Points!$J$17)+IF(M49="","0",Points!$J$18)+IF(M50="","0",Points!$J$19)</f>
        <v>2</v>
      </c>
      <c r="O49" s="25"/>
      <c r="P49" s="36"/>
      <c r="Q49" s="21" t="str">
        <f>IF(P49="","0",VLOOKUP(P49,Points!$Q$3:$R$102,2))</f>
        <v>0</v>
      </c>
      <c r="R49" s="21"/>
      <c r="S49" s="35"/>
      <c r="T49" s="21" t="str">
        <f>IF(S49="","0",VLOOKUP(S49,Points!$M$3:$N$102,2))</f>
        <v>0</v>
      </c>
      <c r="U49" s="26"/>
      <c r="V49" s="40"/>
      <c r="W49" s="122"/>
      <c r="X49" s="122"/>
      <c r="Y49" s="50"/>
    </row>
    <row r="50" spans="1:25" ht="12.75">
      <c r="A50" s="76"/>
      <c r="B50" s="76"/>
      <c r="C50" s="76"/>
      <c r="D50" s="76"/>
      <c r="E50" s="76"/>
      <c r="F50" s="76"/>
      <c r="G50" s="76"/>
      <c r="H50" s="76"/>
      <c r="I50" s="76"/>
      <c r="J50" s="25"/>
      <c r="K50" s="25"/>
      <c r="L50" s="111" t="s">
        <v>174</v>
      </c>
      <c r="M50" s="73" t="str">
        <f>(IF(S47="Large Model","Yes",IF(S48="Large Model","Yes",IF(S49="Large Model","Yes",IF(S50="Large Model","Yes","No")))))</f>
        <v>No</v>
      </c>
      <c r="N50" s="25"/>
      <c r="O50" s="25"/>
      <c r="P50" s="36"/>
      <c r="Q50" s="21" t="str">
        <f>IF(P50="","0",VLOOKUP(P50,Points!$Q$3:$R$102,2))</f>
        <v>0</v>
      </c>
      <c r="R50" s="21"/>
      <c r="S50" s="35"/>
      <c r="T50" s="21" t="str">
        <f>IF(S50="","0",VLOOKUP(S50,Points!$M$3:$N$102,2))</f>
        <v>0</v>
      </c>
      <c r="U50" s="26"/>
      <c r="V50" s="40"/>
      <c r="W50" s="8"/>
      <c r="X50" s="56">
        <f>SUM(V47*W50)</f>
        <v>0</v>
      </c>
      <c r="Y50" s="50"/>
    </row>
    <row r="51" spans="1:25" ht="12.75">
      <c r="A51" s="49"/>
      <c r="B51" s="123"/>
      <c r="C51" s="26"/>
      <c r="D51" s="26"/>
      <c r="E51" s="26"/>
      <c r="F51" s="26"/>
      <c r="G51" s="26"/>
      <c r="H51" s="26"/>
      <c r="I51" s="26"/>
      <c r="J51" s="25"/>
      <c r="K51" s="25"/>
      <c r="L51" s="26"/>
      <c r="M51" s="26"/>
      <c r="N51" s="26"/>
      <c r="O51" s="26"/>
      <c r="P51" s="75"/>
      <c r="Q51" s="25"/>
      <c r="R51" s="25"/>
      <c r="S51" s="25"/>
      <c r="T51" s="25"/>
      <c r="U51" s="25"/>
      <c r="V51" s="25"/>
      <c r="W51" s="26"/>
      <c r="X51" s="42"/>
      <c r="Y51" s="50"/>
    </row>
    <row r="52" spans="1:25" ht="12.75">
      <c r="A52" s="49"/>
      <c r="B52" s="124"/>
      <c r="C52" s="26"/>
      <c r="D52" s="126" t="s">
        <v>121</v>
      </c>
      <c r="E52" s="127"/>
      <c r="F52" s="127"/>
      <c r="G52" s="128"/>
      <c r="H52" s="21" t="s">
        <v>9</v>
      </c>
      <c r="I52" s="26"/>
      <c r="J52" s="40"/>
      <c r="K52" s="40"/>
      <c r="L52" s="129" t="s">
        <v>29</v>
      </c>
      <c r="M52" s="129"/>
      <c r="N52" s="21" t="s">
        <v>9</v>
      </c>
      <c r="O52" s="42"/>
      <c r="P52" s="58" t="s">
        <v>190</v>
      </c>
      <c r="Q52" s="21" t="s">
        <v>9</v>
      </c>
      <c r="R52" s="21"/>
      <c r="S52" s="59" t="s">
        <v>51</v>
      </c>
      <c r="T52" s="77" t="s">
        <v>9</v>
      </c>
      <c r="U52" s="40"/>
      <c r="V52" s="76"/>
      <c r="W52" s="76"/>
      <c r="X52" s="76"/>
      <c r="Y52" s="50"/>
    </row>
    <row r="53" spans="1:25" ht="12.75" customHeight="1">
      <c r="A53" s="49"/>
      <c r="B53" s="124"/>
      <c r="C53" s="26"/>
      <c r="D53" s="118"/>
      <c r="E53" s="119"/>
      <c r="F53" s="119"/>
      <c r="G53" s="120"/>
      <c r="H53" s="21" t="str">
        <f>IF(D53="","0",VLOOKUP(D53,Points!$Y$3:$Z$102,2))</f>
        <v>0</v>
      </c>
      <c r="I53" s="26"/>
      <c r="J53" s="40"/>
      <c r="K53" s="41" t="s">
        <v>40</v>
      </c>
      <c r="L53" s="121" t="s">
        <v>14</v>
      </c>
      <c r="M53" s="121"/>
      <c r="N53" s="21">
        <f>IF(L53="","0",VLOOKUP(L53,Points!$U$3:$V$102,2))</f>
        <v>3</v>
      </c>
      <c r="O53" s="42"/>
      <c r="P53" s="36"/>
      <c r="Q53" s="21" t="str">
        <f>IF(P53="","0",VLOOKUP(P53,Points!$Q$3:$R$102,2))</f>
        <v>0</v>
      </c>
      <c r="R53" s="26"/>
      <c r="S53" s="35" t="s">
        <v>245</v>
      </c>
      <c r="T53" s="28">
        <v>8</v>
      </c>
      <c r="U53" s="40"/>
      <c r="V53" s="76"/>
      <c r="W53" s="76"/>
      <c r="X53" s="76"/>
      <c r="Y53" s="50"/>
    </row>
    <row r="54" spans="1:25" ht="12.75" customHeight="1">
      <c r="A54" s="49"/>
      <c r="B54" s="125"/>
      <c r="C54" s="26"/>
      <c r="D54" s="118"/>
      <c r="E54" s="119"/>
      <c r="F54" s="119"/>
      <c r="G54" s="120"/>
      <c r="H54" s="21" t="str">
        <f>IF(D54="","0",VLOOKUP(D54,Points!$Y$3:$Z$102,2))</f>
        <v>0</v>
      </c>
      <c r="I54" s="26"/>
      <c r="J54" s="40"/>
      <c r="K54" s="41" t="s">
        <v>41</v>
      </c>
      <c r="L54" s="121"/>
      <c r="M54" s="121"/>
      <c r="N54" s="21" t="str">
        <f>IF(L54="","0",ROUNDUP((VLOOKUP(L54,Points!$U$3:$V$102,2)/2),0))</f>
        <v>0</v>
      </c>
      <c r="O54" s="42"/>
      <c r="P54" s="36"/>
      <c r="Q54" s="21" t="str">
        <f>IF(P54="","0",VLOOKUP(P54,Points!$Q$3:$R$102,2))</f>
        <v>0</v>
      </c>
      <c r="R54" s="26"/>
      <c r="S54" s="35"/>
      <c r="T54" s="28"/>
      <c r="U54" s="40"/>
      <c r="V54" s="76"/>
      <c r="W54" s="76"/>
      <c r="X54" s="76"/>
      <c r="Y54" s="50"/>
    </row>
    <row r="55" spans="1:25" ht="12.75" customHeight="1">
      <c r="A55" s="49"/>
      <c r="B55" s="76"/>
      <c r="C55" s="26"/>
      <c r="D55" s="118"/>
      <c r="E55" s="119"/>
      <c r="F55" s="119"/>
      <c r="G55" s="120"/>
      <c r="H55" s="21" t="str">
        <f>IF(D55="","0",VLOOKUP(D55,Points!$Y$3:$Z$102,2))</f>
        <v>0</v>
      </c>
      <c r="I55" s="26"/>
      <c r="J55" s="40"/>
      <c r="K55" s="41" t="s">
        <v>40</v>
      </c>
      <c r="L55" s="121"/>
      <c r="M55" s="121"/>
      <c r="N55" s="21" t="str">
        <f>IF(L55="","0",VLOOKUP(L55,Points!$U$3:$V$102,2))</f>
        <v>0</v>
      </c>
      <c r="O55" s="42"/>
      <c r="P55" s="36"/>
      <c r="Q55" s="21" t="str">
        <f>IF(P55="","0",VLOOKUP(P55,Points!$Q$3:$R$102,2))</f>
        <v>0</v>
      </c>
      <c r="R55" s="21"/>
      <c r="S55" s="35"/>
      <c r="T55" s="28"/>
      <c r="U55" s="40"/>
      <c r="V55" s="76"/>
      <c r="W55" s="76"/>
      <c r="X55" s="76"/>
      <c r="Y55" s="50"/>
    </row>
    <row r="56" spans="1:25" ht="12.75" customHeight="1">
      <c r="A56" s="49"/>
      <c r="B56" s="75" t="str">
        <f>IF(V47&gt;Points!$A$17,"Elite","Core")</f>
        <v>Elite</v>
      </c>
      <c r="C56" s="26"/>
      <c r="D56" s="118"/>
      <c r="E56" s="119"/>
      <c r="F56" s="119"/>
      <c r="G56" s="120"/>
      <c r="H56" s="21" t="str">
        <f>IF(D56="","0",VLOOKUP(D56,Points!$Y$3:$Z$102,2))</f>
        <v>0</v>
      </c>
      <c r="I56" s="26"/>
      <c r="J56" s="40"/>
      <c r="K56" s="41" t="s">
        <v>41</v>
      </c>
      <c r="L56" s="121"/>
      <c r="M56" s="121"/>
      <c r="N56" s="21" t="str">
        <f>IF(L56="","0",ROUNDUP((VLOOKUP(L56,Points!$U$3:$V$102,2)/2),0))</f>
        <v>0</v>
      </c>
      <c r="O56" s="42"/>
      <c r="P56" s="36"/>
      <c r="Q56" s="21" t="str">
        <f>IF(P56="","0",VLOOKUP(P56,Points!$Q$3:$R$102,2))</f>
        <v>0</v>
      </c>
      <c r="R56" s="21"/>
      <c r="S56" s="35"/>
      <c r="T56" s="28"/>
      <c r="U56" s="40"/>
      <c r="V56" s="76"/>
      <c r="W56" s="76"/>
      <c r="X56" s="76"/>
      <c r="Y56" s="50"/>
    </row>
    <row r="57" spans="1:25" ht="12.75" customHeight="1">
      <c r="A57" s="51"/>
      <c r="B57" s="81"/>
      <c r="C57" s="53"/>
      <c r="D57" s="53"/>
      <c r="E57" s="53"/>
      <c r="F57" s="53"/>
      <c r="G57" s="53"/>
      <c r="H57" s="53"/>
      <c r="I57" s="53"/>
      <c r="J57" s="52"/>
      <c r="K57" s="52"/>
      <c r="L57" s="54"/>
      <c r="M57" s="54"/>
      <c r="N57" s="54"/>
      <c r="O57" s="54"/>
      <c r="P57" s="80"/>
      <c r="Q57" s="52"/>
      <c r="R57" s="52"/>
      <c r="S57" s="52"/>
      <c r="T57" s="52"/>
      <c r="U57" s="52"/>
      <c r="V57" s="52"/>
      <c r="W57" s="54"/>
      <c r="X57" s="54"/>
      <c r="Y57" s="55"/>
    </row>
    <row r="58" ht="12.75" customHeight="1">
      <c r="B58" s="82"/>
    </row>
    <row r="59" spans="1:25" ht="12.75">
      <c r="A59" s="43"/>
      <c r="B59" s="44"/>
      <c r="C59" s="45"/>
      <c r="D59" s="45"/>
      <c r="E59" s="45"/>
      <c r="F59" s="45"/>
      <c r="G59" s="45"/>
      <c r="H59" s="45"/>
      <c r="I59" s="45"/>
      <c r="J59" s="46"/>
      <c r="K59" s="46"/>
      <c r="L59" s="45"/>
      <c r="M59" s="45"/>
      <c r="N59" s="45"/>
      <c r="O59" s="44"/>
      <c r="P59" s="79"/>
      <c r="Q59" s="47"/>
      <c r="R59" s="47"/>
      <c r="S59" s="47"/>
      <c r="T59" s="47"/>
      <c r="U59" s="47"/>
      <c r="V59" s="46"/>
      <c r="W59" s="44"/>
      <c r="X59" s="44"/>
      <c r="Y59" s="48"/>
    </row>
    <row r="60" spans="1:25" ht="12.75" customHeight="1">
      <c r="A60" s="49"/>
      <c r="B60" s="57" t="s">
        <v>188</v>
      </c>
      <c r="C60" s="8" t="s">
        <v>1</v>
      </c>
      <c r="D60" s="8" t="s">
        <v>2</v>
      </c>
      <c r="E60" s="8" t="s">
        <v>3</v>
      </c>
      <c r="F60" s="8" t="s">
        <v>4</v>
      </c>
      <c r="G60" s="8" t="s">
        <v>5</v>
      </c>
      <c r="H60" s="8" t="s">
        <v>6</v>
      </c>
      <c r="I60" s="8" t="s">
        <v>7</v>
      </c>
      <c r="J60" s="21" t="s">
        <v>9</v>
      </c>
      <c r="K60" s="25"/>
      <c r="L60" s="58" t="s">
        <v>39</v>
      </c>
      <c r="M60" s="8"/>
      <c r="N60" s="8" t="s">
        <v>38</v>
      </c>
      <c r="O60" s="21"/>
      <c r="P60" s="58" t="s">
        <v>8</v>
      </c>
      <c r="Q60" s="21" t="s">
        <v>9</v>
      </c>
      <c r="R60" s="21"/>
      <c r="S60" s="59" t="s">
        <v>138</v>
      </c>
      <c r="T60" s="21" t="s">
        <v>9</v>
      </c>
      <c r="U60" s="26"/>
      <c r="V60" s="38" t="s">
        <v>0</v>
      </c>
      <c r="W60" s="122" t="s">
        <v>49</v>
      </c>
      <c r="X60" s="122" t="s">
        <v>50</v>
      </c>
      <c r="Y60" s="50"/>
    </row>
    <row r="61" spans="1:25" ht="12.75">
      <c r="A61" s="83">
        <v>1</v>
      </c>
      <c r="B61" s="39" t="s">
        <v>317</v>
      </c>
      <c r="C61" s="11">
        <v>10</v>
      </c>
      <c r="D61" s="9">
        <v>3</v>
      </c>
      <c r="E61" s="9">
        <v>7</v>
      </c>
      <c r="F61" s="9">
        <v>5</v>
      </c>
      <c r="G61" s="11">
        <v>6</v>
      </c>
      <c r="H61" s="11">
        <v>2</v>
      </c>
      <c r="I61" s="11">
        <v>7</v>
      </c>
      <c r="J61" s="21">
        <f>VLOOKUP(C61,Points!$A$3:$H$15,2)+VLOOKUP(D61,Points!$A$3:$H$15,3)+VLOOKUP(E61,Points!$A$3:$H$15,4)+VLOOKUP(F61,Points!$A$3:$H$15,5)+VLOOKUP(G61,Points!$A$3:$H$15,6)+VLOOKUP(H61,Points!$A$3:$H$15,7)+VLOOKUP(I61,Points!$A$3:$H$15,8)</f>
        <v>55</v>
      </c>
      <c r="K61" s="25"/>
      <c r="L61" s="58" t="s">
        <v>94</v>
      </c>
      <c r="M61" s="9">
        <v>5</v>
      </c>
      <c r="N61" s="8">
        <f>SUM(M61:M63)+(IF(S61="Large Model","1",IF(S62="Large Model","1",IF(S63="Large Model","1",IF(S64="Large Model","1","0")))))</f>
        <v>5</v>
      </c>
      <c r="O61" s="21"/>
      <c r="P61" s="36" t="s">
        <v>66</v>
      </c>
      <c r="Q61" s="21">
        <f>IF(P61="","0",VLOOKUP(P61,Points!$Q$3:$R$102,2))</f>
        <v>8</v>
      </c>
      <c r="R61" s="21"/>
      <c r="S61" s="35" t="s">
        <v>189</v>
      </c>
      <c r="T61" s="21">
        <f>IF(S61="","0",VLOOKUP(S61,Points!$M$3:$N$102,2))</f>
        <v>0</v>
      </c>
      <c r="U61" s="26"/>
      <c r="V61" s="70">
        <f>SUM(J61:J63)+SUM(H67:H70)+N63+SUM(N67:N70)+SUM(Q61:Q64)+SUM(Q67:Q70)+SUM(T61:T64)+SUM(T67:T70)</f>
        <v>124</v>
      </c>
      <c r="W61" s="122"/>
      <c r="X61" s="122"/>
      <c r="Y61" s="50"/>
    </row>
    <row r="62" spans="1:25" ht="12.75">
      <c r="A62" s="83">
        <v>2</v>
      </c>
      <c r="B62" s="39"/>
      <c r="C62" s="19"/>
      <c r="D62" s="18"/>
      <c r="E62" s="9"/>
      <c r="F62" s="10"/>
      <c r="G62" s="12"/>
      <c r="H62" s="13"/>
      <c r="I62" s="14"/>
      <c r="J62" s="21">
        <f>VLOOKUP(D62,Points!$A$3:$H$15,3)+VLOOKUP(E62,Points!$A$3:$H$15,4)+VLOOKUP(F62,Points!$A$3:$H$15,5)</f>
        <v>0</v>
      </c>
      <c r="K62" s="25"/>
      <c r="L62" s="58" t="s">
        <v>10</v>
      </c>
      <c r="M62" s="9"/>
      <c r="N62" s="21" t="s">
        <v>9</v>
      </c>
      <c r="O62" s="21"/>
      <c r="P62" s="36" t="s">
        <v>320</v>
      </c>
      <c r="Q62" s="21">
        <f>IF(P62="","0",VLOOKUP(P62,Points!$Q$3:$R$102,2))</f>
        <v>5</v>
      </c>
      <c r="R62" s="21"/>
      <c r="S62" s="35"/>
      <c r="T62" s="21" t="str">
        <f>IF(S62="","0",VLOOKUP(S62,Points!$M$3:$N$102,2))</f>
        <v>0</v>
      </c>
      <c r="U62" s="26"/>
      <c r="V62" s="25"/>
      <c r="W62" s="122"/>
      <c r="X62" s="122"/>
      <c r="Y62" s="50"/>
    </row>
    <row r="63" spans="1:25" ht="12.75">
      <c r="A63" s="84">
        <v>3</v>
      </c>
      <c r="B63" s="39"/>
      <c r="C63" s="20"/>
      <c r="D63" s="18"/>
      <c r="E63" s="9"/>
      <c r="F63" s="10"/>
      <c r="G63" s="15"/>
      <c r="H63" s="16"/>
      <c r="I63" s="17"/>
      <c r="J63" s="21">
        <f>VLOOKUP(C63,Points!$A$3:$H$15,2)+VLOOKUP(D63,Points!$A$3:$H$15,3)+VLOOKUP(E63,Points!$A$3:$H$15,4)+VLOOKUP(F63,Points!$A$3:$H$15,5)+VLOOKUP(G63,Points!$A$3:$H$15,6)+VLOOKUP(H63,Points!$A$3:$H$15,7)+VLOOKUP(I63,Points!$A$3:$H$15,8)</f>
        <v>0</v>
      </c>
      <c r="K63" s="25"/>
      <c r="L63" s="58" t="s">
        <v>37</v>
      </c>
      <c r="M63" s="9"/>
      <c r="N63" s="21">
        <f>VLOOKUP(M61,Points!$A$3:$J$15,10)+IF(M62="","0",Points!$J$17)+IF(M63="","0",Points!$J$18)+IF(M64="","0",Points!$J$19)</f>
        <v>11</v>
      </c>
      <c r="O63" s="25"/>
      <c r="P63" s="36"/>
      <c r="Q63" s="21" t="str">
        <f>IF(P63="","0",VLOOKUP(P63,Points!$Q$3:$R$102,2))</f>
        <v>0</v>
      </c>
      <c r="R63" s="21"/>
      <c r="S63" s="35"/>
      <c r="T63" s="21" t="str">
        <f>IF(S63="","0",VLOOKUP(S63,Points!$M$3:$N$102,2))</f>
        <v>0</v>
      </c>
      <c r="U63" s="26"/>
      <c r="V63" s="40"/>
      <c r="W63" s="122"/>
      <c r="X63" s="122"/>
      <c r="Y63" s="50"/>
    </row>
    <row r="64" spans="1:25" ht="12.75">
      <c r="A64" s="76"/>
      <c r="B64" s="76"/>
      <c r="C64" s="76"/>
      <c r="D64" s="76"/>
      <c r="E64" s="76"/>
      <c r="F64" s="76"/>
      <c r="G64" s="76"/>
      <c r="H64" s="76"/>
      <c r="I64" s="76"/>
      <c r="J64" s="25"/>
      <c r="K64" s="25"/>
      <c r="L64" s="111" t="s">
        <v>174</v>
      </c>
      <c r="M64" s="73" t="str">
        <f>(IF(S61="Large Model","Yes",IF(S62="Large Model","Yes",IF(S63="Large Model","Yes",IF(S64="Large Model","Yes","No")))))</f>
        <v>No</v>
      </c>
      <c r="N64" s="25"/>
      <c r="O64" s="25"/>
      <c r="P64" s="36"/>
      <c r="Q64" s="21" t="str">
        <f>IF(P64="","0",VLOOKUP(P64,Points!$Q$3:$R$102,2))</f>
        <v>0</v>
      </c>
      <c r="R64" s="21"/>
      <c r="S64" s="35"/>
      <c r="T64" s="21" t="str">
        <f>IF(S64="","0",VLOOKUP(S64,Points!$M$3:$N$102,2))</f>
        <v>0</v>
      </c>
      <c r="U64" s="26"/>
      <c r="V64" s="40"/>
      <c r="W64" s="8"/>
      <c r="X64" s="56">
        <f>SUM(V61*W64)</f>
        <v>0</v>
      </c>
      <c r="Y64" s="50"/>
    </row>
    <row r="65" spans="1:25" ht="12.75">
      <c r="A65" s="49"/>
      <c r="B65" s="123"/>
      <c r="C65" s="26"/>
      <c r="D65" s="26"/>
      <c r="E65" s="26"/>
      <c r="F65" s="26"/>
      <c r="G65" s="26"/>
      <c r="H65" s="26"/>
      <c r="I65" s="26"/>
      <c r="J65" s="25"/>
      <c r="K65" s="25"/>
      <c r="L65" s="26"/>
      <c r="M65" s="26"/>
      <c r="N65" s="26"/>
      <c r="O65" s="26"/>
      <c r="P65" s="75"/>
      <c r="Q65" s="25"/>
      <c r="R65" s="25"/>
      <c r="S65" s="25"/>
      <c r="T65" s="25"/>
      <c r="U65" s="25"/>
      <c r="V65" s="25"/>
      <c r="W65" s="26"/>
      <c r="X65" s="42"/>
      <c r="Y65" s="50"/>
    </row>
    <row r="66" spans="1:25" ht="12.75">
      <c r="A66" s="49"/>
      <c r="B66" s="124"/>
      <c r="C66" s="26"/>
      <c r="D66" s="126" t="s">
        <v>121</v>
      </c>
      <c r="E66" s="127"/>
      <c r="F66" s="127"/>
      <c r="G66" s="128"/>
      <c r="H66" s="21" t="s">
        <v>9</v>
      </c>
      <c r="I66" s="26"/>
      <c r="J66" s="40"/>
      <c r="K66" s="40"/>
      <c r="L66" s="129" t="s">
        <v>29</v>
      </c>
      <c r="M66" s="129"/>
      <c r="N66" s="21" t="s">
        <v>9</v>
      </c>
      <c r="O66" s="42"/>
      <c r="P66" s="58" t="s">
        <v>190</v>
      </c>
      <c r="Q66" s="21" t="s">
        <v>9</v>
      </c>
      <c r="R66" s="21"/>
      <c r="S66" s="59" t="s">
        <v>51</v>
      </c>
      <c r="T66" s="77" t="s">
        <v>9</v>
      </c>
      <c r="U66" s="40"/>
      <c r="V66" s="76"/>
      <c r="W66" s="76"/>
      <c r="X66" s="76"/>
      <c r="Y66" s="50"/>
    </row>
    <row r="67" spans="1:25" ht="12.75" customHeight="1">
      <c r="A67" s="49"/>
      <c r="B67" s="124"/>
      <c r="C67" s="26"/>
      <c r="D67" s="118"/>
      <c r="E67" s="119"/>
      <c r="F67" s="119"/>
      <c r="G67" s="120"/>
      <c r="H67" s="21" t="str">
        <f>IF(D67="","0",VLOOKUP(D67,Points!$Y$3:$Z$102,2))</f>
        <v>0</v>
      </c>
      <c r="I67" s="26"/>
      <c r="J67" s="40"/>
      <c r="K67" s="41" t="s">
        <v>40</v>
      </c>
      <c r="L67" s="121" t="s">
        <v>279</v>
      </c>
      <c r="M67" s="121"/>
      <c r="N67" s="21">
        <f>IF(L67="","0",VLOOKUP(L67,Points!$U$3:$V$102,2))</f>
        <v>8</v>
      </c>
      <c r="O67" s="42"/>
      <c r="P67" s="36"/>
      <c r="Q67" s="21" t="str">
        <f>IF(P67="","0",VLOOKUP(P67,Points!$Q$3:$R$102,2))</f>
        <v>0</v>
      </c>
      <c r="R67" s="26"/>
      <c r="S67" s="35" t="s">
        <v>318</v>
      </c>
      <c r="T67" s="28">
        <v>2</v>
      </c>
      <c r="U67" s="40"/>
      <c r="V67" s="76"/>
      <c r="W67" s="76"/>
      <c r="X67" s="76"/>
      <c r="Y67" s="50"/>
    </row>
    <row r="68" spans="1:25" ht="12.75" customHeight="1">
      <c r="A68" s="49"/>
      <c r="B68" s="125"/>
      <c r="C68" s="26"/>
      <c r="D68" s="118"/>
      <c r="E68" s="119"/>
      <c r="F68" s="119"/>
      <c r="G68" s="120"/>
      <c r="H68" s="21" t="str">
        <f>IF(D68="","0",VLOOKUP(D68,Points!$Y$3:$Z$102,2))</f>
        <v>0</v>
      </c>
      <c r="I68" s="26"/>
      <c r="J68" s="40"/>
      <c r="K68" s="41" t="s">
        <v>41</v>
      </c>
      <c r="L68" s="121"/>
      <c r="M68" s="121"/>
      <c r="N68" s="21" t="str">
        <f>IF(L68="","0",ROUNDUP((VLOOKUP(L68,Points!$U$3:$V$102,2)/2),0))</f>
        <v>0</v>
      </c>
      <c r="O68" s="42"/>
      <c r="P68" s="36"/>
      <c r="Q68" s="21" t="str">
        <f>IF(P68="","0",VLOOKUP(P68,Points!$Q$3:$R$102,2))</f>
        <v>0</v>
      </c>
      <c r="R68" s="26"/>
      <c r="S68" s="35" t="s">
        <v>319</v>
      </c>
      <c r="T68" s="28">
        <v>35</v>
      </c>
      <c r="U68" s="40"/>
      <c r="V68" s="76"/>
      <c r="W68" s="76"/>
      <c r="X68" s="76"/>
      <c r="Y68" s="50"/>
    </row>
    <row r="69" spans="1:25" ht="12.75" customHeight="1">
      <c r="A69" s="49"/>
      <c r="B69" s="76"/>
      <c r="C69" s="26"/>
      <c r="D69" s="118"/>
      <c r="E69" s="119"/>
      <c r="F69" s="119"/>
      <c r="G69" s="120"/>
      <c r="H69" s="21" t="str">
        <f>IF(D69="","0",VLOOKUP(D69,Points!$Y$3:$Z$102,2))</f>
        <v>0</v>
      </c>
      <c r="I69" s="26"/>
      <c r="J69" s="40"/>
      <c r="K69" s="41" t="s">
        <v>40</v>
      </c>
      <c r="L69" s="121"/>
      <c r="M69" s="121"/>
      <c r="N69" s="21" t="str">
        <f>IF(L69="","0",VLOOKUP(L69,Points!$U$3:$V$102,2))</f>
        <v>0</v>
      </c>
      <c r="O69" s="42"/>
      <c r="P69" s="36"/>
      <c r="Q69" s="21" t="str">
        <f>IF(P69="","0",VLOOKUP(P69,Points!$Q$3:$R$102,2))</f>
        <v>0</v>
      </c>
      <c r="R69" s="21"/>
      <c r="S69" s="35"/>
      <c r="T69" s="28"/>
      <c r="U69" s="40"/>
      <c r="V69" s="76"/>
      <c r="W69" s="76"/>
      <c r="X69" s="76"/>
      <c r="Y69" s="50"/>
    </row>
    <row r="70" spans="1:25" ht="12.75" customHeight="1">
      <c r="A70" s="49"/>
      <c r="B70" s="75" t="str">
        <f>IF(V61&gt;Points!$A$17,"Elite","Core")</f>
        <v>Elite</v>
      </c>
      <c r="C70" s="26"/>
      <c r="D70" s="118"/>
      <c r="E70" s="119"/>
      <c r="F70" s="119"/>
      <c r="G70" s="120"/>
      <c r="H70" s="21" t="str">
        <f>IF(D70="","0",VLOOKUP(D70,Points!$Y$3:$Z$102,2))</f>
        <v>0</v>
      </c>
      <c r="I70" s="26"/>
      <c r="J70" s="40"/>
      <c r="K70" s="41" t="s">
        <v>41</v>
      </c>
      <c r="L70" s="121"/>
      <c r="M70" s="121"/>
      <c r="N70" s="21" t="str">
        <f>IF(L70="","0",ROUNDUP((VLOOKUP(L70,Points!$U$3:$V$102,2)/2),0))</f>
        <v>0</v>
      </c>
      <c r="O70" s="42"/>
      <c r="P70" s="36"/>
      <c r="Q70" s="21" t="str">
        <f>IF(P70="","0",VLOOKUP(P70,Points!$Q$3:$R$102,2))</f>
        <v>0</v>
      </c>
      <c r="R70" s="21"/>
      <c r="S70" s="35"/>
      <c r="T70" s="28"/>
      <c r="U70" s="40"/>
      <c r="V70" s="76"/>
      <c r="W70" s="76"/>
      <c r="X70" s="76"/>
      <c r="Y70" s="50"/>
    </row>
    <row r="71" spans="1:25" ht="12.75" customHeight="1">
      <c r="A71" s="51"/>
      <c r="B71" s="81"/>
      <c r="C71" s="53"/>
      <c r="D71" s="53"/>
      <c r="E71" s="53"/>
      <c r="F71" s="53"/>
      <c r="G71" s="53"/>
      <c r="H71" s="53"/>
      <c r="I71" s="53"/>
      <c r="J71" s="52"/>
      <c r="K71" s="52"/>
      <c r="L71" s="54"/>
      <c r="M71" s="54"/>
      <c r="N71" s="54"/>
      <c r="O71" s="54"/>
      <c r="P71" s="80"/>
      <c r="Q71" s="52"/>
      <c r="R71" s="52"/>
      <c r="S71" s="52"/>
      <c r="T71" s="52"/>
      <c r="U71" s="52"/>
      <c r="V71" s="52"/>
      <c r="W71" s="54"/>
      <c r="X71" s="54"/>
      <c r="Y71" s="55"/>
    </row>
    <row r="73" spans="1:25" ht="12.75">
      <c r="A73" s="43"/>
      <c r="B73" s="44"/>
      <c r="C73" s="45"/>
      <c r="D73" s="45"/>
      <c r="E73" s="45"/>
      <c r="F73" s="45"/>
      <c r="G73" s="45"/>
      <c r="H73" s="45"/>
      <c r="I73" s="45"/>
      <c r="J73" s="46"/>
      <c r="K73" s="46"/>
      <c r="L73" s="45"/>
      <c r="M73" s="45"/>
      <c r="N73" s="45"/>
      <c r="O73" s="44"/>
      <c r="P73" s="79"/>
      <c r="Q73" s="47"/>
      <c r="R73" s="47"/>
      <c r="S73" s="47"/>
      <c r="T73" s="47"/>
      <c r="U73" s="47"/>
      <c r="V73" s="46"/>
      <c r="W73" s="44"/>
      <c r="X73" s="44"/>
      <c r="Y73" s="48"/>
    </row>
    <row r="74" spans="1:25" ht="12.75" customHeight="1">
      <c r="A74" s="49"/>
      <c r="B74" s="57" t="s">
        <v>188</v>
      </c>
      <c r="C74" s="8" t="s">
        <v>1</v>
      </c>
      <c r="D74" s="8" t="s">
        <v>2</v>
      </c>
      <c r="E74" s="8" t="s">
        <v>3</v>
      </c>
      <c r="F74" s="8" t="s">
        <v>4</v>
      </c>
      <c r="G74" s="8" t="s">
        <v>5</v>
      </c>
      <c r="H74" s="8" t="s">
        <v>6</v>
      </c>
      <c r="I74" s="8" t="s">
        <v>7</v>
      </c>
      <c r="J74" s="21" t="s">
        <v>9</v>
      </c>
      <c r="K74" s="25"/>
      <c r="L74" s="58" t="s">
        <v>39</v>
      </c>
      <c r="M74" s="8"/>
      <c r="N74" s="8" t="s">
        <v>38</v>
      </c>
      <c r="O74" s="21"/>
      <c r="P74" s="58" t="s">
        <v>8</v>
      </c>
      <c r="Q74" s="21" t="s">
        <v>9</v>
      </c>
      <c r="R74" s="21"/>
      <c r="S74" s="59" t="s">
        <v>138</v>
      </c>
      <c r="T74" s="21" t="s">
        <v>9</v>
      </c>
      <c r="U74" s="26"/>
      <c r="V74" s="38" t="s">
        <v>0</v>
      </c>
      <c r="W74" s="122" t="s">
        <v>49</v>
      </c>
      <c r="X74" s="122" t="s">
        <v>50</v>
      </c>
      <c r="Y74" s="50"/>
    </row>
    <row r="75" spans="1:25" ht="12.75">
      <c r="A75" s="83">
        <v>1</v>
      </c>
      <c r="B75" s="39" t="s">
        <v>315</v>
      </c>
      <c r="C75" s="11">
        <v>12</v>
      </c>
      <c r="D75" s="9">
        <v>4</v>
      </c>
      <c r="E75" s="9">
        <v>7</v>
      </c>
      <c r="F75" s="9">
        <v>5</v>
      </c>
      <c r="G75" s="11">
        <v>5</v>
      </c>
      <c r="H75" s="11">
        <v>2</v>
      </c>
      <c r="I75" s="11">
        <v>8</v>
      </c>
      <c r="J75" s="21">
        <f>VLOOKUP(C75,Points!$A$3:$H$15,2)+VLOOKUP(D75,Points!$A$3:$H$15,3)+VLOOKUP(E75,Points!$A$3:$H$15,4)+VLOOKUP(F75,Points!$A$3:$H$15,5)+VLOOKUP(G75,Points!$A$3:$H$15,6)+VLOOKUP(H75,Points!$A$3:$H$15,7)+VLOOKUP(I75,Points!$A$3:$H$15,8)</f>
        <v>66</v>
      </c>
      <c r="K75" s="25"/>
      <c r="L75" s="58" t="s">
        <v>94</v>
      </c>
      <c r="M75" s="9">
        <v>4</v>
      </c>
      <c r="N75" s="8">
        <f>SUM(M75:M77)+(IF(S75="Large Model","1",IF(S76="Large Model","1",IF(S77="Large Model","1",IF(S78="Large Model","1","0")))))</f>
        <v>5</v>
      </c>
      <c r="O75" s="21"/>
      <c r="P75" s="36" t="s">
        <v>66</v>
      </c>
      <c r="Q75" s="21">
        <f>IF(P75="","0",VLOOKUP(P75,Points!$Q$3:$R$102,2))</f>
        <v>8</v>
      </c>
      <c r="R75" s="21"/>
      <c r="S75" s="35"/>
      <c r="T75" s="21" t="str">
        <f>IF(S75="","0",VLOOKUP(S75,Points!$M$3:$N$102,2))</f>
        <v>0</v>
      </c>
      <c r="U75" s="26"/>
      <c r="V75" s="70">
        <f>SUM(J75:J77)+SUM(H81:H84)+N77+SUM(N81:N84)+SUM(Q75:Q78)+SUM(Q81:Q84)+SUM(T75:T78)+SUM(T81:T84)</f>
        <v>77</v>
      </c>
      <c r="W75" s="122"/>
      <c r="X75" s="122"/>
      <c r="Y75" s="50"/>
    </row>
    <row r="76" spans="1:25" ht="12.75">
      <c r="A76" s="83">
        <v>2</v>
      </c>
      <c r="B76" s="39"/>
      <c r="C76" s="19"/>
      <c r="D76" s="18"/>
      <c r="E76" s="9"/>
      <c r="F76" s="10"/>
      <c r="G76" s="12"/>
      <c r="H76" s="13"/>
      <c r="I76" s="14"/>
      <c r="J76" s="21">
        <f>VLOOKUP(D76,Points!$A$3:$H$15,3)+VLOOKUP(E76,Points!$A$3:$H$15,4)+VLOOKUP(F76,Points!$A$3:$H$15,5)</f>
        <v>0</v>
      </c>
      <c r="K76" s="25"/>
      <c r="L76" s="58" t="s">
        <v>10</v>
      </c>
      <c r="M76" s="9">
        <v>1</v>
      </c>
      <c r="N76" s="21" t="s">
        <v>9</v>
      </c>
      <c r="O76" s="21"/>
      <c r="P76" s="36"/>
      <c r="Q76" s="21" t="str">
        <f>IF(P76="","0",VLOOKUP(P76,Points!$Q$3:$R$102,2))</f>
        <v>0</v>
      </c>
      <c r="R76" s="21"/>
      <c r="S76" s="35"/>
      <c r="T76" s="21" t="str">
        <f>IF(S76="","0",VLOOKUP(S76,Points!$M$3:$N$102,2))</f>
        <v>0</v>
      </c>
      <c r="U76" s="26"/>
      <c r="V76" s="25"/>
      <c r="W76" s="122"/>
      <c r="X76" s="122"/>
      <c r="Y76" s="50"/>
    </row>
    <row r="77" spans="1:25" ht="12.75">
      <c r="A77" s="84">
        <v>3</v>
      </c>
      <c r="B77" s="39"/>
      <c r="C77" s="20"/>
      <c r="D77" s="18"/>
      <c r="E77" s="9"/>
      <c r="F77" s="10"/>
      <c r="G77" s="15"/>
      <c r="H77" s="16"/>
      <c r="I77" s="17"/>
      <c r="J77" s="21">
        <f>VLOOKUP(C77,Points!$A$3:$H$15,2)+VLOOKUP(D77,Points!$A$3:$H$15,3)+VLOOKUP(E77,Points!$A$3:$H$15,4)+VLOOKUP(F77,Points!$A$3:$H$15,5)+VLOOKUP(G77,Points!$A$3:$H$15,6)+VLOOKUP(H77,Points!$A$3:$H$15,7)+VLOOKUP(I77,Points!$A$3:$H$15,8)</f>
        <v>0</v>
      </c>
      <c r="K77" s="25"/>
      <c r="L77" s="58" t="s">
        <v>37</v>
      </c>
      <c r="M77" s="9"/>
      <c r="N77" s="21">
        <f>VLOOKUP(M75,Points!$A$3:$J$15,10)+IF(M76="","0",Points!$J$17)+IF(M77="","0",Points!$J$18)+IF(M78="","0",Points!$J$19)</f>
        <v>8</v>
      </c>
      <c r="O77" s="25"/>
      <c r="P77" s="36"/>
      <c r="Q77" s="21" t="str">
        <f>IF(P77="","0",VLOOKUP(P77,Points!$Q$3:$R$102,2))</f>
        <v>0</v>
      </c>
      <c r="R77" s="21"/>
      <c r="S77" s="35"/>
      <c r="T77" s="21" t="str">
        <f>IF(S77="","0",VLOOKUP(S77,Points!$M$3:$N$102,2))</f>
        <v>0</v>
      </c>
      <c r="U77" s="26"/>
      <c r="V77" s="40"/>
      <c r="W77" s="122"/>
      <c r="X77" s="122"/>
      <c r="Y77" s="50"/>
    </row>
    <row r="78" spans="1:25" ht="12.75">
      <c r="A78" s="76"/>
      <c r="B78" s="76"/>
      <c r="C78" s="76"/>
      <c r="D78" s="76"/>
      <c r="E78" s="76"/>
      <c r="F78" s="76"/>
      <c r="G78" s="76"/>
      <c r="H78" s="76"/>
      <c r="I78" s="76"/>
      <c r="J78" s="25"/>
      <c r="K78" s="25"/>
      <c r="L78" s="111" t="s">
        <v>174</v>
      </c>
      <c r="M78" s="73" t="str">
        <f>(IF(S75="Large Model","Yes",IF(S76="Large Model","Yes",IF(S77="Large Model","Yes",IF(S78="Large Model","Yes","No")))))</f>
        <v>No</v>
      </c>
      <c r="N78" s="25"/>
      <c r="O78" s="25"/>
      <c r="P78" s="36"/>
      <c r="Q78" s="21" t="str">
        <f>IF(P78="","0",VLOOKUP(P78,Points!$Q$3:$R$102,2))</f>
        <v>0</v>
      </c>
      <c r="R78" s="21"/>
      <c r="S78" s="35"/>
      <c r="T78" s="21" t="str">
        <f>IF(S78="","0",VLOOKUP(S78,Points!$M$3:$N$102,2))</f>
        <v>0</v>
      </c>
      <c r="U78" s="26"/>
      <c r="V78" s="40"/>
      <c r="W78" s="8"/>
      <c r="X78" s="56">
        <f>SUM(V75*W78)</f>
        <v>0</v>
      </c>
      <c r="Y78" s="50"/>
    </row>
    <row r="79" spans="1:25" ht="12.75">
      <c r="A79" s="49"/>
      <c r="B79" s="123"/>
      <c r="C79" s="26"/>
      <c r="D79" s="26"/>
      <c r="E79" s="26"/>
      <c r="F79" s="26"/>
      <c r="G79" s="26"/>
      <c r="H79" s="26"/>
      <c r="I79" s="26"/>
      <c r="J79" s="25"/>
      <c r="K79" s="25"/>
      <c r="L79" s="26"/>
      <c r="M79" s="26"/>
      <c r="N79" s="26"/>
      <c r="O79" s="26"/>
      <c r="P79" s="75"/>
      <c r="Q79" s="25"/>
      <c r="R79" s="25"/>
      <c r="S79" s="25"/>
      <c r="T79" s="25"/>
      <c r="U79" s="25"/>
      <c r="V79" s="25"/>
      <c r="W79" s="26"/>
      <c r="X79" s="42"/>
      <c r="Y79" s="50"/>
    </row>
    <row r="80" spans="1:25" ht="12.75">
      <c r="A80" s="49"/>
      <c r="B80" s="124"/>
      <c r="C80" s="26"/>
      <c r="D80" s="126" t="s">
        <v>121</v>
      </c>
      <c r="E80" s="127"/>
      <c r="F80" s="127"/>
      <c r="G80" s="128"/>
      <c r="H80" s="21" t="s">
        <v>9</v>
      </c>
      <c r="I80" s="26"/>
      <c r="J80" s="40"/>
      <c r="K80" s="40"/>
      <c r="L80" s="129" t="s">
        <v>29</v>
      </c>
      <c r="M80" s="129"/>
      <c r="N80" s="21" t="s">
        <v>9</v>
      </c>
      <c r="O80" s="42"/>
      <c r="P80" s="58" t="s">
        <v>190</v>
      </c>
      <c r="Q80" s="21" t="s">
        <v>9</v>
      </c>
      <c r="R80" s="21"/>
      <c r="S80" s="59" t="s">
        <v>51</v>
      </c>
      <c r="T80" s="77" t="s">
        <v>9</v>
      </c>
      <c r="U80" s="40"/>
      <c r="V80" s="76"/>
      <c r="W80" s="76"/>
      <c r="X80" s="76"/>
      <c r="Y80" s="50"/>
    </row>
    <row r="81" spans="1:25" ht="12.75" customHeight="1">
      <c r="A81" s="49"/>
      <c r="B81" s="124"/>
      <c r="C81" s="26"/>
      <c r="D81" s="118"/>
      <c r="E81" s="119"/>
      <c r="F81" s="119"/>
      <c r="G81" s="120"/>
      <c r="H81" s="21" t="str">
        <f>IF(D81="","0",VLOOKUP(D81,Points!$Y$3:$Z$102,2))</f>
        <v>0</v>
      </c>
      <c r="I81" s="26"/>
      <c r="J81" s="40"/>
      <c r="K81" s="41" t="s">
        <v>40</v>
      </c>
      <c r="L81" s="121" t="s">
        <v>14</v>
      </c>
      <c r="M81" s="121"/>
      <c r="N81" s="21">
        <f>IF(L81="","0",VLOOKUP(L81,Points!$U$3:$V$102,2))</f>
        <v>3</v>
      </c>
      <c r="O81" s="42"/>
      <c r="P81" s="36"/>
      <c r="Q81" s="21" t="str">
        <f>IF(P81="","0",VLOOKUP(P81,Points!$Q$3:$R$102,2))</f>
        <v>0</v>
      </c>
      <c r="R81" s="26"/>
      <c r="S81" s="35" t="s">
        <v>316</v>
      </c>
      <c r="T81" s="28">
        <v>-8</v>
      </c>
      <c r="U81" s="40"/>
      <c r="V81" s="76"/>
      <c r="W81" s="76"/>
      <c r="X81" s="76"/>
      <c r="Y81" s="50"/>
    </row>
    <row r="82" spans="1:25" ht="12.75" customHeight="1">
      <c r="A82" s="49"/>
      <c r="B82" s="125"/>
      <c r="C82" s="26"/>
      <c r="D82" s="118"/>
      <c r="E82" s="119"/>
      <c r="F82" s="119"/>
      <c r="G82" s="120"/>
      <c r="H82" s="21" t="str">
        <f>IF(D82="","0",VLOOKUP(D82,Points!$Y$3:$Z$102,2))</f>
        <v>0</v>
      </c>
      <c r="I82" s="26"/>
      <c r="J82" s="40"/>
      <c r="K82" s="41" t="s">
        <v>41</v>
      </c>
      <c r="L82" s="121"/>
      <c r="M82" s="121"/>
      <c r="N82" s="21" t="str">
        <f>IF(L82="","0",ROUNDUP((VLOOKUP(L82,Points!$U$3:$V$102,2)/2),0))</f>
        <v>0</v>
      </c>
      <c r="O82" s="42"/>
      <c r="P82" s="36"/>
      <c r="Q82" s="21" t="str">
        <f>IF(P82="","0",VLOOKUP(P82,Points!$Q$3:$R$102,2))</f>
        <v>0</v>
      </c>
      <c r="R82" s="26"/>
      <c r="S82" s="35"/>
      <c r="T82" s="28"/>
      <c r="U82" s="40"/>
      <c r="V82" s="76"/>
      <c r="W82" s="76"/>
      <c r="X82" s="76"/>
      <c r="Y82" s="50"/>
    </row>
    <row r="83" spans="1:25" ht="12.75" customHeight="1">
      <c r="A83" s="49"/>
      <c r="B83" s="76"/>
      <c r="C83" s="26"/>
      <c r="D83" s="118"/>
      <c r="E83" s="119"/>
      <c r="F83" s="119"/>
      <c r="G83" s="120"/>
      <c r="H83" s="21" t="str">
        <f>IF(D83="","0",VLOOKUP(D83,Points!$Y$3:$Z$102,2))</f>
        <v>0</v>
      </c>
      <c r="I83" s="26"/>
      <c r="J83" s="40"/>
      <c r="K83" s="41" t="s">
        <v>40</v>
      </c>
      <c r="L83" s="121"/>
      <c r="M83" s="121"/>
      <c r="N83" s="21" t="str">
        <f>IF(L83="","0",VLOOKUP(L83,Points!$U$3:$V$102,2))</f>
        <v>0</v>
      </c>
      <c r="O83" s="42"/>
      <c r="P83" s="36"/>
      <c r="Q83" s="21" t="str">
        <f>IF(P83="","0",VLOOKUP(P83,Points!$Q$3:$R$102,2))</f>
        <v>0</v>
      </c>
      <c r="R83" s="21"/>
      <c r="S83" s="35"/>
      <c r="T83" s="28"/>
      <c r="U83" s="40"/>
      <c r="V83" s="76"/>
      <c r="W83" s="76"/>
      <c r="X83" s="76"/>
      <c r="Y83" s="50"/>
    </row>
    <row r="84" spans="1:25" ht="12.75" customHeight="1">
      <c r="A84" s="49"/>
      <c r="B84" s="75" t="str">
        <f>IF(V75&gt;Points!$A$17,"Elite","Core")</f>
        <v>Elite</v>
      </c>
      <c r="C84" s="26"/>
      <c r="D84" s="118"/>
      <c r="E84" s="119"/>
      <c r="F84" s="119"/>
      <c r="G84" s="120"/>
      <c r="H84" s="21" t="str">
        <f>IF(D84="","0",VLOOKUP(D84,Points!$Y$3:$Z$102,2))</f>
        <v>0</v>
      </c>
      <c r="I84" s="26"/>
      <c r="J84" s="40"/>
      <c r="K84" s="41" t="s">
        <v>41</v>
      </c>
      <c r="L84" s="121"/>
      <c r="M84" s="121"/>
      <c r="N84" s="21" t="str">
        <f>IF(L84="","0",ROUNDUP((VLOOKUP(L84,Points!$U$3:$V$102,2)/2),0))</f>
        <v>0</v>
      </c>
      <c r="O84" s="42"/>
      <c r="P84" s="36"/>
      <c r="Q84" s="21" t="str">
        <f>IF(P84="","0",VLOOKUP(P84,Points!$Q$3:$R$102,2))</f>
        <v>0</v>
      </c>
      <c r="R84" s="21"/>
      <c r="S84" s="35"/>
      <c r="T84" s="28"/>
      <c r="U84" s="40"/>
      <c r="V84" s="76"/>
      <c r="W84" s="76"/>
      <c r="X84" s="76"/>
      <c r="Y84" s="50"/>
    </row>
    <row r="85" spans="1:25" ht="12.75" customHeight="1">
      <c r="A85" s="51"/>
      <c r="B85" s="81"/>
      <c r="C85" s="53"/>
      <c r="D85" s="53"/>
      <c r="E85" s="53"/>
      <c r="F85" s="53"/>
      <c r="G85" s="53"/>
      <c r="H85" s="53"/>
      <c r="I85" s="53"/>
      <c r="J85" s="52"/>
      <c r="K85" s="52"/>
      <c r="L85" s="54"/>
      <c r="M85" s="54"/>
      <c r="N85" s="54"/>
      <c r="O85" s="54"/>
      <c r="P85" s="80"/>
      <c r="Q85" s="52"/>
      <c r="R85" s="52"/>
      <c r="S85" s="52"/>
      <c r="T85" s="52"/>
      <c r="U85" s="52"/>
      <c r="V85" s="52"/>
      <c r="W85" s="54"/>
      <c r="X85" s="54"/>
      <c r="Y85" s="55"/>
    </row>
    <row r="87" spans="1:25" ht="12.75">
      <c r="A87" s="43"/>
      <c r="B87" s="44"/>
      <c r="C87" s="45"/>
      <c r="D87" s="45"/>
      <c r="E87" s="45"/>
      <c r="F87" s="45"/>
      <c r="G87" s="45"/>
      <c r="H87" s="45"/>
      <c r="I87" s="45"/>
      <c r="J87" s="46"/>
      <c r="K87" s="46"/>
      <c r="L87" s="45"/>
      <c r="M87" s="45"/>
      <c r="N87" s="45"/>
      <c r="O87" s="44"/>
      <c r="P87" s="79"/>
      <c r="Q87" s="47"/>
      <c r="R87" s="47"/>
      <c r="S87" s="47"/>
      <c r="T87" s="47"/>
      <c r="U87" s="47"/>
      <c r="V87" s="46"/>
      <c r="W87" s="44"/>
      <c r="X87" s="44"/>
      <c r="Y87" s="48"/>
    </row>
    <row r="88" spans="1:25" ht="12.75" customHeight="1">
      <c r="A88" s="49"/>
      <c r="B88" s="57" t="s">
        <v>188</v>
      </c>
      <c r="C88" s="8" t="s">
        <v>1</v>
      </c>
      <c r="D88" s="8" t="s">
        <v>2</v>
      </c>
      <c r="E88" s="8" t="s">
        <v>3</v>
      </c>
      <c r="F88" s="8" t="s">
        <v>4</v>
      </c>
      <c r="G88" s="8" t="s">
        <v>5</v>
      </c>
      <c r="H88" s="8" t="s">
        <v>6</v>
      </c>
      <c r="I88" s="8" t="s">
        <v>7</v>
      </c>
      <c r="J88" s="21" t="s">
        <v>9</v>
      </c>
      <c r="K88" s="25"/>
      <c r="L88" s="58" t="s">
        <v>39</v>
      </c>
      <c r="M88" s="8"/>
      <c r="N88" s="8" t="s">
        <v>38</v>
      </c>
      <c r="O88" s="21"/>
      <c r="P88" s="58" t="s">
        <v>8</v>
      </c>
      <c r="Q88" s="21" t="s">
        <v>9</v>
      </c>
      <c r="R88" s="21"/>
      <c r="S88" s="59" t="s">
        <v>138</v>
      </c>
      <c r="T88" s="21" t="s">
        <v>9</v>
      </c>
      <c r="U88" s="26"/>
      <c r="V88" s="38" t="s">
        <v>0</v>
      </c>
      <c r="W88" s="122" t="s">
        <v>49</v>
      </c>
      <c r="X88" s="122" t="s">
        <v>50</v>
      </c>
      <c r="Y88" s="50"/>
    </row>
    <row r="89" spans="1:25" ht="12.75">
      <c r="A89" s="83">
        <v>1</v>
      </c>
      <c r="B89" s="39" t="s">
        <v>250</v>
      </c>
      <c r="C89" s="11">
        <v>10</v>
      </c>
      <c r="D89" s="9">
        <v>5</v>
      </c>
      <c r="E89" s="9">
        <v>7</v>
      </c>
      <c r="F89" s="9">
        <v>5</v>
      </c>
      <c r="G89" s="11">
        <v>5</v>
      </c>
      <c r="H89" s="11">
        <v>2</v>
      </c>
      <c r="I89" s="11">
        <v>8</v>
      </c>
      <c r="J89" s="21">
        <f>VLOOKUP(C89,Points!$A$3:$H$15,2)+VLOOKUP(D89,Points!$A$3:$H$15,3)+VLOOKUP(E89,Points!$A$3:$H$15,4)+VLOOKUP(F89,Points!$A$3:$H$15,5)+VLOOKUP(G89,Points!$A$3:$H$15,6)+VLOOKUP(H89,Points!$A$3:$H$15,7)+VLOOKUP(I89,Points!$A$3:$H$15,8)</f>
        <v>58</v>
      </c>
      <c r="K89" s="25"/>
      <c r="L89" s="58" t="s">
        <v>94</v>
      </c>
      <c r="M89" s="9">
        <v>4</v>
      </c>
      <c r="N89" s="8">
        <f>SUM(M89:M91)+(IF(S89="Large Model","1",IF(S90="Large Model","1",IF(S91="Large Model","1",IF(S92="Large Model","1","0")))))</f>
        <v>4</v>
      </c>
      <c r="O89" s="21"/>
      <c r="P89" s="36" t="s">
        <v>66</v>
      </c>
      <c r="Q89" s="21">
        <f>IF(P89="","0",VLOOKUP(P89,Points!$Q$3:$R$102,2))</f>
        <v>8</v>
      </c>
      <c r="R89" s="21"/>
      <c r="S89" s="35" t="s">
        <v>91</v>
      </c>
      <c r="T89" s="21">
        <f>IF(S89="","0",VLOOKUP(S89,Points!$M$3:$N$102,2))</f>
        <v>4</v>
      </c>
      <c r="U89" s="26"/>
      <c r="V89" s="70">
        <f>SUM(J89:J91)+SUM(H95:H98)+N91+SUM(N95:N98)+SUM(Q89:Q92)+SUM(Q95:Q98)+SUM(T89:T92)+SUM(T95:T98)</f>
        <v>97</v>
      </c>
      <c r="W89" s="122"/>
      <c r="X89" s="122"/>
      <c r="Y89" s="50"/>
    </row>
    <row r="90" spans="1:25" ht="12.75">
      <c r="A90" s="83">
        <v>2</v>
      </c>
      <c r="B90" s="39"/>
      <c r="C90" s="19"/>
      <c r="D90" s="18"/>
      <c r="E90" s="9"/>
      <c r="F90" s="10"/>
      <c r="G90" s="12"/>
      <c r="H90" s="13"/>
      <c r="I90" s="14"/>
      <c r="J90" s="21">
        <f>VLOOKUP(D90,Points!$A$3:$H$15,3)+VLOOKUP(E90,Points!$A$3:$H$15,4)+VLOOKUP(F90,Points!$A$3:$H$15,5)</f>
        <v>0</v>
      </c>
      <c r="K90" s="25"/>
      <c r="L90" s="58" t="s">
        <v>10</v>
      </c>
      <c r="M90" s="9"/>
      <c r="N90" s="21" t="s">
        <v>9</v>
      </c>
      <c r="O90" s="21"/>
      <c r="P90" s="36" t="s">
        <v>116</v>
      </c>
      <c r="Q90" s="21">
        <f>IF(P90="","0",VLOOKUP(P90,Points!$Q$3:$R$102,2))</f>
        <v>17</v>
      </c>
      <c r="R90" s="21"/>
      <c r="S90" s="35"/>
      <c r="T90" s="21" t="str">
        <f>IF(S90="","0",VLOOKUP(S90,Points!$M$3:$N$102,2))</f>
        <v>0</v>
      </c>
      <c r="U90" s="26"/>
      <c r="V90" s="25"/>
      <c r="W90" s="122"/>
      <c r="X90" s="122"/>
      <c r="Y90" s="50"/>
    </row>
    <row r="91" spans="1:25" ht="12.75">
      <c r="A91" s="84">
        <v>3</v>
      </c>
      <c r="B91" s="39"/>
      <c r="C91" s="20"/>
      <c r="D91" s="18"/>
      <c r="E91" s="9"/>
      <c r="F91" s="10"/>
      <c r="G91" s="15"/>
      <c r="H91" s="16"/>
      <c r="I91" s="17"/>
      <c r="J91" s="21">
        <f>VLOOKUP(C91,Points!$A$3:$H$15,2)+VLOOKUP(D91,Points!$A$3:$H$15,3)+VLOOKUP(E91,Points!$A$3:$H$15,4)+VLOOKUP(F91,Points!$A$3:$H$15,5)+VLOOKUP(G91,Points!$A$3:$H$15,6)+VLOOKUP(H91,Points!$A$3:$H$15,7)+VLOOKUP(I91,Points!$A$3:$H$15,8)</f>
        <v>0</v>
      </c>
      <c r="K91" s="25"/>
      <c r="L91" s="58" t="s">
        <v>37</v>
      </c>
      <c r="M91" s="9"/>
      <c r="N91" s="21">
        <f>VLOOKUP(M89,Points!$A$3:$J$15,10)+IF(M90="","0",Points!$J$17)+IF(M91="","0",Points!$J$18)+IF(M92="","0",Points!$J$19)</f>
        <v>7</v>
      </c>
      <c r="O91" s="25"/>
      <c r="P91" s="36"/>
      <c r="Q91" s="21" t="str">
        <f>IF(P91="","0",VLOOKUP(P91,Points!$Q$3:$R$102,2))</f>
        <v>0</v>
      </c>
      <c r="R91" s="21"/>
      <c r="S91" s="35"/>
      <c r="T91" s="21" t="str">
        <f>IF(S91="","0",VLOOKUP(S91,Points!$M$3:$N$102,2))</f>
        <v>0</v>
      </c>
      <c r="U91" s="26"/>
      <c r="V91" s="40"/>
      <c r="W91" s="122"/>
      <c r="X91" s="122"/>
      <c r="Y91" s="50"/>
    </row>
    <row r="92" spans="1:25" ht="12.75">
      <c r="A92" s="76"/>
      <c r="B92" s="76"/>
      <c r="C92" s="76"/>
      <c r="D92" s="76"/>
      <c r="E92" s="76"/>
      <c r="F92" s="76"/>
      <c r="G92" s="76"/>
      <c r="H92" s="76"/>
      <c r="I92" s="76"/>
      <c r="J92" s="25"/>
      <c r="K92" s="25"/>
      <c r="L92" s="111" t="s">
        <v>174</v>
      </c>
      <c r="M92" s="73" t="str">
        <f>(IF(S89="Large Model","Yes",IF(S90="Large Model","Yes",IF(S91="Large Model","Yes",IF(S92="Large Model","Yes","No")))))</f>
        <v>No</v>
      </c>
      <c r="N92" s="25"/>
      <c r="O92" s="25"/>
      <c r="P92" s="36"/>
      <c r="Q92" s="21" t="str">
        <f>IF(P92="","0",VLOOKUP(P92,Points!$Q$3:$R$102,2))</f>
        <v>0</v>
      </c>
      <c r="R92" s="21"/>
      <c r="S92" s="35"/>
      <c r="T92" s="21" t="str">
        <f>IF(S92="","0",VLOOKUP(S92,Points!$M$3:$N$102,2))</f>
        <v>0</v>
      </c>
      <c r="U92" s="26"/>
      <c r="V92" s="40"/>
      <c r="W92" s="8"/>
      <c r="X92" s="56">
        <f>SUM(V89*W92)</f>
        <v>0</v>
      </c>
      <c r="Y92" s="50"/>
    </row>
    <row r="93" spans="1:25" ht="12.75">
      <c r="A93" s="49"/>
      <c r="B93" s="123"/>
      <c r="C93" s="26"/>
      <c r="D93" s="26"/>
      <c r="E93" s="26"/>
      <c r="F93" s="26"/>
      <c r="G93" s="26"/>
      <c r="H93" s="26"/>
      <c r="I93" s="26"/>
      <c r="J93" s="25"/>
      <c r="K93" s="25"/>
      <c r="L93" s="26"/>
      <c r="M93" s="26"/>
      <c r="N93" s="26"/>
      <c r="O93" s="26"/>
      <c r="P93" s="75"/>
      <c r="Q93" s="25"/>
      <c r="R93" s="25"/>
      <c r="S93" s="25"/>
      <c r="T93" s="25"/>
      <c r="U93" s="25"/>
      <c r="V93" s="25"/>
      <c r="W93" s="26"/>
      <c r="X93" s="42"/>
      <c r="Y93" s="50"/>
    </row>
    <row r="94" spans="1:25" ht="12.75">
      <c r="A94" s="49"/>
      <c r="B94" s="124"/>
      <c r="C94" s="26"/>
      <c r="D94" s="126" t="s">
        <v>121</v>
      </c>
      <c r="E94" s="127"/>
      <c r="F94" s="127"/>
      <c r="G94" s="128"/>
      <c r="H94" s="21" t="s">
        <v>9</v>
      </c>
      <c r="I94" s="26"/>
      <c r="J94" s="40"/>
      <c r="K94" s="40"/>
      <c r="L94" s="129" t="s">
        <v>29</v>
      </c>
      <c r="M94" s="129"/>
      <c r="N94" s="21" t="s">
        <v>9</v>
      </c>
      <c r="O94" s="42"/>
      <c r="P94" s="58" t="s">
        <v>190</v>
      </c>
      <c r="Q94" s="21" t="s">
        <v>9</v>
      </c>
      <c r="R94" s="21"/>
      <c r="S94" s="59" t="s">
        <v>51</v>
      </c>
      <c r="T94" s="77" t="s">
        <v>9</v>
      </c>
      <c r="U94" s="40"/>
      <c r="V94" s="76"/>
      <c r="W94" s="76"/>
      <c r="X94" s="76"/>
      <c r="Y94" s="50"/>
    </row>
    <row r="95" spans="1:25" ht="12.75" customHeight="1">
      <c r="A95" s="49"/>
      <c r="B95" s="124"/>
      <c r="C95" s="26"/>
      <c r="D95" s="118"/>
      <c r="E95" s="119"/>
      <c r="F95" s="119"/>
      <c r="G95" s="120"/>
      <c r="H95" s="21" t="str">
        <f>IF(D95="","0",VLOOKUP(D95,Points!$Y$3:$Z$102,2))</f>
        <v>0</v>
      </c>
      <c r="I95" s="26"/>
      <c r="J95" s="40"/>
      <c r="K95" s="41" t="s">
        <v>40</v>
      </c>
      <c r="L95" s="121" t="s">
        <v>14</v>
      </c>
      <c r="M95" s="121"/>
      <c r="N95" s="21">
        <f>IF(L95="","0",VLOOKUP(L95,Points!$U$3:$V$102,2))</f>
        <v>3</v>
      </c>
      <c r="O95" s="42"/>
      <c r="P95" s="36"/>
      <c r="Q95" s="21" t="str">
        <f>IF(P95="","0",VLOOKUP(P95,Points!$Q$3:$R$102,2))</f>
        <v>0</v>
      </c>
      <c r="R95" s="26"/>
      <c r="S95" s="35"/>
      <c r="T95" s="28"/>
      <c r="U95" s="40"/>
      <c r="V95" s="76"/>
      <c r="W95" s="76"/>
      <c r="X95" s="76"/>
      <c r="Y95" s="50"/>
    </row>
    <row r="96" spans="1:25" ht="12.75" customHeight="1">
      <c r="A96" s="49"/>
      <c r="B96" s="125"/>
      <c r="C96" s="26"/>
      <c r="D96" s="118"/>
      <c r="E96" s="119"/>
      <c r="F96" s="119"/>
      <c r="G96" s="120"/>
      <c r="H96" s="21" t="str">
        <f>IF(D96="","0",VLOOKUP(D96,Points!$Y$3:$Z$102,2))</f>
        <v>0</v>
      </c>
      <c r="I96" s="26"/>
      <c r="J96" s="40"/>
      <c r="K96" s="41" t="s">
        <v>41</v>
      </c>
      <c r="L96" s="121"/>
      <c r="M96" s="121"/>
      <c r="N96" s="21" t="str">
        <f>IF(L96="","0",ROUNDUP((VLOOKUP(L96,Points!$U$3:$V$102,2)/2),0))</f>
        <v>0</v>
      </c>
      <c r="O96" s="42"/>
      <c r="P96" s="36"/>
      <c r="Q96" s="21" t="str">
        <f>IF(P96="","0",VLOOKUP(P96,Points!$Q$3:$R$102,2))</f>
        <v>0</v>
      </c>
      <c r="R96" s="26"/>
      <c r="S96" s="35"/>
      <c r="T96" s="28"/>
      <c r="U96" s="40"/>
      <c r="V96" s="76"/>
      <c r="W96" s="76"/>
      <c r="X96" s="76"/>
      <c r="Y96" s="50"/>
    </row>
    <row r="97" spans="1:25" ht="12.75" customHeight="1">
      <c r="A97" s="49"/>
      <c r="B97" s="76"/>
      <c r="C97" s="26"/>
      <c r="D97" s="118"/>
      <c r="E97" s="119"/>
      <c r="F97" s="119"/>
      <c r="G97" s="120"/>
      <c r="H97" s="21" t="str">
        <f>IF(D97="","0",VLOOKUP(D97,Points!$Y$3:$Z$102,2))</f>
        <v>0</v>
      </c>
      <c r="I97" s="26"/>
      <c r="J97" s="40"/>
      <c r="K97" s="41" t="s">
        <v>40</v>
      </c>
      <c r="L97" s="121"/>
      <c r="M97" s="121"/>
      <c r="N97" s="21" t="str">
        <f>IF(L97="","0",VLOOKUP(L97,Points!$U$3:$V$102,2))</f>
        <v>0</v>
      </c>
      <c r="O97" s="42"/>
      <c r="P97" s="36"/>
      <c r="Q97" s="21" t="str">
        <f>IF(P97="","0",VLOOKUP(P97,Points!$Q$3:$R$102,2))</f>
        <v>0</v>
      </c>
      <c r="R97" s="21"/>
      <c r="S97" s="35"/>
      <c r="T97" s="28"/>
      <c r="U97" s="40"/>
      <c r="V97" s="76"/>
      <c r="W97" s="76"/>
      <c r="X97" s="76"/>
      <c r="Y97" s="50"/>
    </row>
    <row r="98" spans="1:25" ht="12.75" customHeight="1">
      <c r="A98" s="49"/>
      <c r="B98" s="75" t="str">
        <f>IF(V89&gt;Points!$A$17,"Elite","Core")</f>
        <v>Elite</v>
      </c>
      <c r="C98" s="26"/>
      <c r="D98" s="118"/>
      <c r="E98" s="119"/>
      <c r="F98" s="119"/>
      <c r="G98" s="120"/>
      <c r="H98" s="21" t="str">
        <f>IF(D98="","0",VLOOKUP(D98,Points!$Y$3:$Z$102,2))</f>
        <v>0</v>
      </c>
      <c r="I98" s="26"/>
      <c r="J98" s="40"/>
      <c r="K98" s="41" t="s">
        <v>41</v>
      </c>
      <c r="L98" s="121"/>
      <c r="M98" s="121"/>
      <c r="N98" s="21" t="str">
        <f>IF(L98="","0",ROUNDUP((VLOOKUP(L98,Points!$U$3:$V$102,2)/2),0))</f>
        <v>0</v>
      </c>
      <c r="O98" s="42"/>
      <c r="P98" s="36"/>
      <c r="Q98" s="21" t="str">
        <f>IF(P98="","0",VLOOKUP(P98,Points!$Q$3:$R$102,2))</f>
        <v>0</v>
      </c>
      <c r="R98" s="21"/>
      <c r="S98" s="35"/>
      <c r="T98" s="28"/>
      <c r="U98" s="40"/>
      <c r="V98" s="76"/>
      <c r="W98" s="76"/>
      <c r="X98" s="76"/>
      <c r="Y98" s="50"/>
    </row>
    <row r="99" spans="1:25" ht="12.75" customHeight="1">
      <c r="A99" s="51"/>
      <c r="B99" s="81"/>
      <c r="C99" s="53"/>
      <c r="D99" s="53"/>
      <c r="E99" s="53"/>
      <c r="F99" s="53"/>
      <c r="G99" s="53"/>
      <c r="H99" s="53"/>
      <c r="I99" s="53"/>
      <c r="J99" s="52"/>
      <c r="K99" s="52"/>
      <c r="L99" s="54"/>
      <c r="M99" s="54"/>
      <c r="N99" s="54"/>
      <c r="O99" s="54"/>
      <c r="P99" s="80"/>
      <c r="Q99" s="52"/>
      <c r="R99" s="52"/>
      <c r="S99" s="52"/>
      <c r="T99" s="52"/>
      <c r="U99" s="52"/>
      <c r="V99" s="52"/>
      <c r="W99" s="54"/>
      <c r="X99" s="54"/>
      <c r="Y99" s="55"/>
    </row>
    <row r="101" spans="1:25" ht="12.75">
      <c r="A101" s="43"/>
      <c r="B101" s="44"/>
      <c r="C101" s="45"/>
      <c r="D101" s="45"/>
      <c r="E101" s="45"/>
      <c r="F101" s="45"/>
      <c r="G101" s="45"/>
      <c r="H101" s="45"/>
      <c r="I101" s="45"/>
      <c r="J101" s="46"/>
      <c r="K101" s="46"/>
      <c r="L101" s="45"/>
      <c r="M101" s="45"/>
      <c r="N101" s="45"/>
      <c r="O101" s="44"/>
      <c r="P101" s="79"/>
      <c r="Q101" s="47"/>
      <c r="R101" s="47"/>
      <c r="S101" s="47"/>
      <c r="T101" s="47"/>
      <c r="U101" s="47"/>
      <c r="V101" s="46"/>
      <c r="W101" s="44"/>
      <c r="X101" s="44"/>
      <c r="Y101" s="48"/>
    </row>
    <row r="102" spans="1:25" ht="12.75" customHeight="1">
      <c r="A102" s="49"/>
      <c r="B102" s="57" t="s">
        <v>188</v>
      </c>
      <c r="C102" s="8" t="s">
        <v>1</v>
      </c>
      <c r="D102" s="8" t="s">
        <v>2</v>
      </c>
      <c r="E102" s="8" t="s">
        <v>3</v>
      </c>
      <c r="F102" s="8" t="s">
        <v>4</v>
      </c>
      <c r="G102" s="8" t="s">
        <v>5</v>
      </c>
      <c r="H102" s="8" t="s">
        <v>6</v>
      </c>
      <c r="I102" s="8" t="s">
        <v>7</v>
      </c>
      <c r="J102" s="21" t="s">
        <v>9</v>
      </c>
      <c r="K102" s="25"/>
      <c r="L102" s="58" t="s">
        <v>39</v>
      </c>
      <c r="M102" s="8"/>
      <c r="N102" s="8" t="s">
        <v>38</v>
      </c>
      <c r="O102" s="21"/>
      <c r="P102" s="58" t="s">
        <v>8</v>
      </c>
      <c r="Q102" s="21" t="s">
        <v>9</v>
      </c>
      <c r="R102" s="21"/>
      <c r="S102" s="59" t="s">
        <v>138</v>
      </c>
      <c r="T102" s="21" t="s">
        <v>9</v>
      </c>
      <c r="U102" s="26"/>
      <c r="V102" s="38" t="s">
        <v>0</v>
      </c>
      <c r="W102" s="122" t="s">
        <v>49</v>
      </c>
      <c r="X102" s="122" t="s">
        <v>50</v>
      </c>
      <c r="Y102" s="50"/>
    </row>
    <row r="103" spans="1:25" ht="12.75">
      <c r="A103" s="83">
        <v>1</v>
      </c>
      <c r="B103" s="39" t="s">
        <v>251</v>
      </c>
      <c r="C103" s="11">
        <v>9</v>
      </c>
      <c r="D103" s="9">
        <v>4</v>
      </c>
      <c r="E103" s="9">
        <v>6</v>
      </c>
      <c r="F103" s="9">
        <v>4</v>
      </c>
      <c r="G103" s="11">
        <v>4</v>
      </c>
      <c r="H103" s="11">
        <v>1</v>
      </c>
      <c r="I103" s="11">
        <v>2</v>
      </c>
      <c r="J103" s="21">
        <f>VLOOKUP(C103,Points!$A$3:$H$15,2)+VLOOKUP(D103,Points!$A$3:$H$15,3)+VLOOKUP(E103,Points!$A$3:$H$15,4)+VLOOKUP(F103,Points!$A$3:$H$15,5)+VLOOKUP(G103,Points!$A$3:$H$15,6)+VLOOKUP(H103,Points!$A$3:$H$15,7)+VLOOKUP(I103,Points!$A$3:$H$15,8)</f>
        <v>21</v>
      </c>
      <c r="K103" s="25"/>
      <c r="L103" s="58" t="s">
        <v>94</v>
      </c>
      <c r="M103" s="9">
        <v>3</v>
      </c>
      <c r="N103" s="8">
        <f>SUM(M103:M105)+(IF(S103="Large Model","1",IF(S104="Large Model","1",IF(S105="Large Model","1",IF(S106="Large Model","1","0")))))</f>
        <v>3</v>
      </c>
      <c r="O103" s="21"/>
      <c r="P103" s="36"/>
      <c r="Q103" s="21" t="str">
        <f>IF(P103="","0",VLOOKUP(P103,Points!$Q$3:$R$102,2))</f>
        <v>0</v>
      </c>
      <c r="R103" s="21"/>
      <c r="S103" s="35" t="s">
        <v>91</v>
      </c>
      <c r="T103" s="21">
        <f>IF(S103="","0",VLOOKUP(S103,Points!$M$3:$N$102,2))</f>
        <v>4</v>
      </c>
      <c r="U103" s="26"/>
      <c r="V103" s="70">
        <f>SUM(J103:J105)+SUM(H109:H112)+N105+SUM(N109:N112)+SUM(Q103:Q106)+SUM(Q109:Q112)+SUM(T103:T106)+SUM(T109:T112)</f>
        <v>35</v>
      </c>
      <c r="W103" s="122"/>
      <c r="X103" s="122"/>
      <c r="Y103" s="50"/>
    </row>
    <row r="104" spans="1:25" ht="12.75">
      <c r="A104" s="83">
        <v>2</v>
      </c>
      <c r="B104" s="39"/>
      <c r="C104" s="19"/>
      <c r="D104" s="18"/>
      <c r="E104" s="9"/>
      <c r="F104" s="10"/>
      <c r="G104" s="12"/>
      <c r="H104" s="13"/>
      <c r="I104" s="14"/>
      <c r="J104" s="21">
        <f>VLOOKUP(D104,Points!$A$3:$H$15,3)+VLOOKUP(E104,Points!$A$3:$H$15,4)+VLOOKUP(F104,Points!$A$3:$H$15,5)</f>
        <v>0</v>
      </c>
      <c r="K104" s="25"/>
      <c r="L104" s="58" t="s">
        <v>10</v>
      </c>
      <c r="M104" s="9"/>
      <c r="N104" s="21" t="s">
        <v>9</v>
      </c>
      <c r="O104" s="21"/>
      <c r="P104" s="36"/>
      <c r="Q104" s="21" t="str">
        <f>IF(P104="","0",VLOOKUP(P104,Points!$Q$3:$R$102,2))</f>
        <v>0</v>
      </c>
      <c r="R104" s="21"/>
      <c r="S104" s="35"/>
      <c r="T104" s="21" t="str">
        <f>IF(S104="","0",VLOOKUP(S104,Points!$M$3:$N$102,2))</f>
        <v>0</v>
      </c>
      <c r="U104" s="26"/>
      <c r="V104" s="25"/>
      <c r="W104" s="122"/>
      <c r="X104" s="122"/>
      <c r="Y104" s="50"/>
    </row>
    <row r="105" spans="1:25" ht="12.75">
      <c r="A105" s="84">
        <v>3</v>
      </c>
      <c r="B105" s="39"/>
      <c r="C105" s="20"/>
      <c r="D105" s="18"/>
      <c r="E105" s="9"/>
      <c r="F105" s="10"/>
      <c r="G105" s="15"/>
      <c r="H105" s="16"/>
      <c r="I105" s="17"/>
      <c r="J105" s="21">
        <f>VLOOKUP(C105,Points!$A$3:$H$15,2)+VLOOKUP(D105,Points!$A$3:$H$15,3)+VLOOKUP(E105,Points!$A$3:$H$15,4)+VLOOKUP(F105,Points!$A$3:$H$15,5)+VLOOKUP(G105,Points!$A$3:$H$15,6)+VLOOKUP(H105,Points!$A$3:$H$15,7)+VLOOKUP(I105,Points!$A$3:$H$15,8)</f>
        <v>0</v>
      </c>
      <c r="K105" s="25"/>
      <c r="L105" s="58" t="s">
        <v>37</v>
      </c>
      <c r="M105" s="9"/>
      <c r="N105" s="21">
        <f>VLOOKUP(M103,Points!$A$3:$J$15,10)+IF(M104="","0",Points!$J$17)+IF(M105="","0",Points!$J$18)+IF(M106="","0",Points!$J$19)</f>
        <v>4</v>
      </c>
      <c r="O105" s="25"/>
      <c r="P105" s="36"/>
      <c r="Q105" s="21" t="str">
        <f>IF(P105="","0",VLOOKUP(P105,Points!$Q$3:$R$102,2))</f>
        <v>0</v>
      </c>
      <c r="R105" s="21"/>
      <c r="S105" s="35"/>
      <c r="T105" s="21" t="str">
        <f>IF(S105="","0",VLOOKUP(S105,Points!$M$3:$N$102,2))</f>
        <v>0</v>
      </c>
      <c r="U105" s="26"/>
      <c r="V105" s="40"/>
      <c r="W105" s="122"/>
      <c r="X105" s="122"/>
      <c r="Y105" s="50"/>
    </row>
    <row r="106" spans="1:25" ht="12.75">
      <c r="A106" s="76"/>
      <c r="B106" s="76"/>
      <c r="C106" s="76"/>
      <c r="D106" s="76"/>
      <c r="E106" s="76"/>
      <c r="F106" s="76"/>
      <c r="G106" s="76"/>
      <c r="H106" s="76"/>
      <c r="I106" s="76"/>
      <c r="J106" s="25"/>
      <c r="K106" s="25"/>
      <c r="L106" s="111" t="s">
        <v>174</v>
      </c>
      <c r="M106" s="73" t="str">
        <f>(IF(S103="Large Model","Yes",IF(S104="Large Model","Yes",IF(S105="Large Model","Yes",IF(S106="Large Model","Yes","No")))))</f>
        <v>No</v>
      </c>
      <c r="N106" s="25"/>
      <c r="O106" s="25"/>
      <c r="P106" s="36"/>
      <c r="Q106" s="21" t="str">
        <f>IF(P106="","0",VLOOKUP(P106,Points!$Q$3:$R$102,2))</f>
        <v>0</v>
      </c>
      <c r="R106" s="21"/>
      <c r="S106" s="35"/>
      <c r="T106" s="21" t="str">
        <f>IF(S106="","0",VLOOKUP(S106,Points!$M$3:$N$102,2))</f>
        <v>0</v>
      </c>
      <c r="U106" s="26"/>
      <c r="V106" s="40"/>
      <c r="W106" s="8"/>
      <c r="X106" s="56">
        <f>SUM(V103*W106)</f>
        <v>0</v>
      </c>
      <c r="Y106" s="50"/>
    </row>
    <row r="107" spans="1:25" ht="12.75">
      <c r="A107" s="49"/>
      <c r="B107" s="123"/>
      <c r="C107" s="26"/>
      <c r="D107" s="26"/>
      <c r="E107" s="26"/>
      <c r="F107" s="26"/>
      <c r="G107" s="26"/>
      <c r="H107" s="26"/>
      <c r="I107" s="26"/>
      <c r="J107" s="25"/>
      <c r="K107" s="25"/>
      <c r="L107" s="26"/>
      <c r="M107" s="26"/>
      <c r="N107" s="26"/>
      <c r="O107" s="26"/>
      <c r="P107" s="75"/>
      <c r="Q107" s="25"/>
      <c r="R107" s="25"/>
      <c r="S107" s="25"/>
      <c r="T107" s="25"/>
      <c r="U107" s="25"/>
      <c r="V107" s="25"/>
      <c r="W107" s="26"/>
      <c r="X107" s="42"/>
      <c r="Y107" s="50"/>
    </row>
    <row r="108" spans="1:25" ht="12.75">
      <c r="A108" s="49"/>
      <c r="B108" s="124"/>
      <c r="C108" s="26"/>
      <c r="D108" s="126" t="s">
        <v>121</v>
      </c>
      <c r="E108" s="127"/>
      <c r="F108" s="127"/>
      <c r="G108" s="128"/>
      <c r="H108" s="21" t="s">
        <v>9</v>
      </c>
      <c r="I108" s="26"/>
      <c r="J108" s="40"/>
      <c r="K108" s="40"/>
      <c r="L108" s="129" t="s">
        <v>29</v>
      </c>
      <c r="M108" s="129"/>
      <c r="N108" s="21" t="s">
        <v>9</v>
      </c>
      <c r="O108" s="42"/>
      <c r="P108" s="58" t="s">
        <v>190</v>
      </c>
      <c r="Q108" s="21" t="s">
        <v>9</v>
      </c>
      <c r="R108" s="21"/>
      <c r="S108" s="59" t="s">
        <v>51</v>
      </c>
      <c r="T108" s="77" t="s">
        <v>9</v>
      </c>
      <c r="U108" s="40"/>
      <c r="V108" s="76"/>
      <c r="W108" s="76"/>
      <c r="X108" s="76"/>
      <c r="Y108" s="50"/>
    </row>
    <row r="109" spans="1:25" ht="12.75" customHeight="1">
      <c r="A109" s="49"/>
      <c r="B109" s="124"/>
      <c r="C109" s="26"/>
      <c r="D109" s="118"/>
      <c r="E109" s="119"/>
      <c r="F109" s="119"/>
      <c r="G109" s="120"/>
      <c r="H109" s="21" t="str">
        <f>IF(D109="","0",VLOOKUP(D109,Points!$Y$3:$Z$102,2))</f>
        <v>0</v>
      </c>
      <c r="I109" s="26"/>
      <c r="J109" s="40"/>
      <c r="K109" s="41" t="s">
        <v>40</v>
      </c>
      <c r="L109" s="121" t="s">
        <v>14</v>
      </c>
      <c r="M109" s="121"/>
      <c r="N109" s="21">
        <f>IF(L109="","0",VLOOKUP(L109,Points!$U$3:$V$102,2))</f>
        <v>3</v>
      </c>
      <c r="O109" s="42"/>
      <c r="P109" s="36"/>
      <c r="Q109" s="21" t="str">
        <f>IF(P109="","0",VLOOKUP(P109,Points!$Q$3:$R$102,2))</f>
        <v>0</v>
      </c>
      <c r="R109" s="26"/>
      <c r="S109" s="35" t="s">
        <v>252</v>
      </c>
      <c r="T109" s="28">
        <v>3</v>
      </c>
      <c r="U109" s="40"/>
      <c r="V109" s="76"/>
      <c r="W109" s="76"/>
      <c r="X109" s="76"/>
      <c r="Y109" s="50"/>
    </row>
    <row r="110" spans="1:25" ht="12.75" customHeight="1">
      <c r="A110" s="49"/>
      <c r="B110" s="125"/>
      <c r="C110" s="26"/>
      <c r="D110" s="118"/>
      <c r="E110" s="119"/>
      <c r="F110" s="119"/>
      <c r="G110" s="120"/>
      <c r="H110" s="21" t="str">
        <f>IF(D110="","0",VLOOKUP(D110,Points!$Y$3:$Z$102,2))</f>
        <v>0</v>
      </c>
      <c r="I110" s="26"/>
      <c r="J110" s="40"/>
      <c r="K110" s="41" t="s">
        <v>41</v>
      </c>
      <c r="L110" s="121"/>
      <c r="M110" s="121"/>
      <c r="N110" s="21" t="str">
        <f>IF(L110="","0",ROUNDUP((VLOOKUP(L110,Points!$U$3:$V$102,2)/2),0))</f>
        <v>0</v>
      </c>
      <c r="O110" s="42"/>
      <c r="P110" s="36"/>
      <c r="Q110" s="21" t="str">
        <f>IF(P110="","0",VLOOKUP(P110,Points!$Q$3:$R$102,2))</f>
        <v>0</v>
      </c>
      <c r="R110" s="26"/>
      <c r="S110" s="35"/>
      <c r="T110" s="28"/>
      <c r="U110" s="40"/>
      <c r="V110" s="76"/>
      <c r="W110" s="76"/>
      <c r="X110" s="76"/>
      <c r="Y110" s="50"/>
    </row>
    <row r="111" spans="1:25" ht="12.75" customHeight="1">
      <c r="A111" s="49"/>
      <c r="B111" s="76"/>
      <c r="C111" s="26"/>
      <c r="D111" s="118"/>
      <c r="E111" s="119"/>
      <c r="F111" s="119"/>
      <c r="G111" s="120"/>
      <c r="H111" s="21" t="str">
        <f>IF(D111="","0",VLOOKUP(D111,Points!$Y$3:$Z$102,2))</f>
        <v>0</v>
      </c>
      <c r="I111" s="26"/>
      <c r="J111" s="40"/>
      <c r="K111" s="41" t="s">
        <v>40</v>
      </c>
      <c r="L111" s="121"/>
      <c r="M111" s="121"/>
      <c r="N111" s="21" t="str">
        <f>IF(L111="","0",VLOOKUP(L111,Points!$U$3:$V$102,2))</f>
        <v>0</v>
      </c>
      <c r="O111" s="42"/>
      <c r="P111" s="36"/>
      <c r="Q111" s="21" t="str">
        <f>IF(P111="","0",VLOOKUP(P111,Points!$Q$3:$R$102,2))</f>
        <v>0</v>
      </c>
      <c r="R111" s="21"/>
      <c r="S111" s="35"/>
      <c r="T111" s="28"/>
      <c r="U111" s="40"/>
      <c r="V111" s="76"/>
      <c r="W111" s="76"/>
      <c r="X111" s="76"/>
      <c r="Y111" s="50"/>
    </row>
    <row r="112" spans="1:25" ht="12.75" customHeight="1">
      <c r="A112" s="49"/>
      <c r="B112" s="75" t="str">
        <f>IF(V103&gt;Points!$A$17,"Elite","Core")</f>
        <v>Core</v>
      </c>
      <c r="C112" s="26"/>
      <c r="D112" s="118"/>
      <c r="E112" s="119"/>
      <c r="F112" s="119"/>
      <c r="G112" s="120"/>
      <c r="H112" s="21" t="str">
        <f>IF(D112="","0",VLOOKUP(D112,Points!$Y$3:$Z$102,2))</f>
        <v>0</v>
      </c>
      <c r="I112" s="26"/>
      <c r="J112" s="40"/>
      <c r="K112" s="41" t="s">
        <v>41</v>
      </c>
      <c r="L112" s="121"/>
      <c r="M112" s="121"/>
      <c r="N112" s="21" t="str">
        <f>IF(L112="","0",ROUNDUP((VLOOKUP(L112,Points!$U$3:$V$102,2)/2),0))</f>
        <v>0</v>
      </c>
      <c r="O112" s="42"/>
      <c r="P112" s="36"/>
      <c r="Q112" s="21" t="str">
        <f>IF(P112="","0",VLOOKUP(P112,Points!$Q$3:$R$102,2))</f>
        <v>0</v>
      </c>
      <c r="R112" s="21"/>
      <c r="S112" s="35"/>
      <c r="T112" s="28"/>
      <c r="U112" s="40"/>
      <c r="V112" s="76"/>
      <c r="W112" s="76"/>
      <c r="X112" s="76"/>
      <c r="Y112" s="50"/>
    </row>
    <row r="113" spans="1:25" ht="12.75" customHeight="1">
      <c r="A113" s="51"/>
      <c r="B113" s="81"/>
      <c r="C113" s="53"/>
      <c r="D113" s="53"/>
      <c r="E113" s="53"/>
      <c r="F113" s="53"/>
      <c r="G113" s="53"/>
      <c r="H113" s="53"/>
      <c r="I113" s="53"/>
      <c r="J113" s="52"/>
      <c r="K113" s="52"/>
      <c r="L113" s="54"/>
      <c r="M113" s="54"/>
      <c r="N113" s="54"/>
      <c r="O113" s="54"/>
      <c r="P113" s="80"/>
      <c r="Q113" s="52"/>
      <c r="R113" s="52"/>
      <c r="S113" s="52"/>
      <c r="T113" s="52"/>
      <c r="U113" s="52"/>
      <c r="V113" s="52"/>
      <c r="W113" s="54"/>
      <c r="X113" s="54"/>
      <c r="Y113" s="55"/>
    </row>
    <row r="114" ht="12.75" customHeight="1">
      <c r="B114" s="82"/>
    </row>
    <row r="115" spans="1:25" ht="12.75">
      <c r="A115" s="43"/>
      <c r="B115" s="44"/>
      <c r="C115" s="45"/>
      <c r="D115" s="45"/>
      <c r="E115" s="45"/>
      <c r="F115" s="45"/>
      <c r="G115" s="45"/>
      <c r="H115" s="45"/>
      <c r="I115" s="45"/>
      <c r="J115" s="46"/>
      <c r="K115" s="46"/>
      <c r="L115" s="45"/>
      <c r="M115" s="45"/>
      <c r="N115" s="45"/>
      <c r="O115" s="44"/>
      <c r="P115" s="79"/>
      <c r="Q115" s="47"/>
      <c r="R115" s="47"/>
      <c r="S115" s="47"/>
      <c r="T115" s="47"/>
      <c r="U115" s="47"/>
      <c r="V115" s="46"/>
      <c r="W115" s="44"/>
      <c r="X115" s="44"/>
      <c r="Y115" s="48"/>
    </row>
    <row r="116" spans="1:25" ht="12.75" customHeight="1">
      <c r="A116" s="49"/>
      <c r="B116" s="57" t="s">
        <v>188</v>
      </c>
      <c r="C116" s="8" t="s">
        <v>1</v>
      </c>
      <c r="D116" s="8" t="s">
        <v>2</v>
      </c>
      <c r="E116" s="8" t="s">
        <v>3</v>
      </c>
      <c r="F116" s="8" t="s">
        <v>4</v>
      </c>
      <c r="G116" s="8" t="s">
        <v>5</v>
      </c>
      <c r="H116" s="8" t="s">
        <v>6</v>
      </c>
      <c r="I116" s="8" t="s">
        <v>7</v>
      </c>
      <c r="J116" s="21" t="s">
        <v>9</v>
      </c>
      <c r="K116" s="25"/>
      <c r="L116" s="58" t="s">
        <v>39</v>
      </c>
      <c r="M116" s="8"/>
      <c r="N116" s="8" t="s">
        <v>38</v>
      </c>
      <c r="O116" s="21"/>
      <c r="P116" s="58" t="s">
        <v>8</v>
      </c>
      <c r="Q116" s="21" t="s">
        <v>9</v>
      </c>
      <c r="R116" s="21"/>
      <c r="S116" s="59" t="s">
        <v>138</v>
      </c>
      <c r="T116" s="21" t="s">
        <v>9</v>
      </c>
      <c r="U116" s="26"/>
      <c r="V116" s="38" t="s">
        <v>0</v>
      </c>
      <c r="W116" s="122" t="s">
        <v>49</v>
      </c>
      <c r="X116" s="122" t="s">
        <v>50</v>
      </c>
      <c r="Y116" s="50"/>
    </row>
    <row r="117" spans="1:25" ht="12.75">
      <c r="A117" s="83">
        <v>1</v>
      </c>
      <c r="B117" s="39" t="s">
        <v>261</v>
      </c>
      <c r="C117" s="11">
        <v>10</v>
      </c>
      <c r="D117" s="9">
        <v>5</v>
      </c>
      <c r="E117" s="9">
        <v>6</v>
      </c>
      <c r="F117" s="9">
        <v>4</v>
      </c>
      <c r="G117" s="11">
        <v>5</v>
      </c>
      <c r="H117" s="11">
        <v>2</v>
      </c>
      <c r="I117" s="11">
        <v>7</v>
      </c>
      <c r="J117" s="21">
        <f>VLOOKUP(C117,Points!$A$3:$H$15,2)+VLOOKUP(D117,Points!$A$3:$H$15,3)+VLOOKUP(E117,Points!$A$3:$H$15,4)+VLOOKUP(F117,Points!$A$3:$H$15,5)+VLOOKUP(G117,Points!$A$3:$H$15,6)+VLOOKUP(H117,Points!$A$3:$H$15,7)+VLOOKUP(I117,Points!$A$3:$H$15,8)</f>
        <v>47</v>
      </c>
      <c r="K117" s="25"/>
      <c r="L117" s="58" t="s">
        <v>94</v>
      </c>
      <c r="M117" s="9">
        <v>2</v>
      </c>
      <c r="N117" s="8">
        <f>SUM(M117:M119)+(IF(S117="Large Model","1",IF(S118="Large Model","1",IF(S119="Large Model","1",IF(S120="Large Model","1","0")))))</f>
        <v>2</v>
      </c>
      <c r="O117" s="21"/>
      <c r="P117" s="36"/>
      <c r="Q117" s="21" t="str">
        <f>IF(P117="","0",VLOOKUP(P117,Points!$Q$3:$R$102,2))</f>
        <v>0</v>
      </c>
      <c r="R117" s="21"/>
      <c r="S117" s="35"/>
      <c r="T117" s="21" t="str">
        <f>IF(S117="","0",VLOOKUP(S117,Points!$M$3:$N$102,2))</f>
        <v>0</v>
      </c>
      <c r="U117" s="26"/>
      <c r="V117" s="70">
        <f>SUM(J117:J119)+SUM(H123:H126)+N119+SUM(N123:N126)+SUM(Q117:Q120)+SUM(Q123:Q126)+SUM(T117:T120)+SUM(T123:T126)</f>
        <v>59</v>
      </c>
      <c r="W117" s="122"/>
      <c r="X117" s="122"/>
      <c r="Y117" s="50"/>
    </row>
    <row r="118" spans="1:25" ht="12.75">
      <c r="A118" s="83">
        <v>2</v>
      </c>
      <c r="B118" s="39"/>
      <c r="C118" s="19"/>
      <c r="D118" s="18"/>
      <c r="E118" s="9"/>
      <c r="F118" s="10"/>
      <c r="G118" s="12"/>
      <c r="H118" s="13"/>
      <c r="I118" s="14"/>
      <c r="J118" s="21">
        <f>VLOOKUP(D118,Points!$A$3:$H$15,3)+VLOOKUP(E118,Points!$A$3:$H$15,4)+VLOOKUP(F118,Points!$A$3:$H$15,5)</f>
        <v>0</v>
      </c>
      <c r="K118" s="25"/>
      <c r="L118" s="58" t="s">
        <v>10</v>
      </c>
      <c r="M118" s="9"/>
      <c r="N118" s="21" t="s">
        <v>9</v>
      </c>
      <c r="O118" s="21"/>
      <c r="P118" s="36"/>
      <c r="Q118" s="21" t="str">
        <f>IF(P118="","0",VLOOKUP(P118,Points!$Q$3:$R$102,2))</f>
        <v>0</v>
      </c>
      <c r="R118" s="21"/>
      <c r="S118" s="35"/>
      <c r="T118" s="21" t="str">
        <f>IF(S118="","0",VLOOKUP(S118,Points!$M$3:$N$102,2))</f>
        <v>0</v>
      </c>
      <c r="U118" s="26"/>
      <c r="V118" s="25"/>
      <c r="W118" s="122"/>
      <c r="X118" s="122"/>
      <c r="Y118" s="50"/>
    </row>
    <row r="119" spans="1:25" ht="12.75">
      <c r="A119" s="84">
        <v>3</v>
      </c>
      <c r="B119" s="39"/>
      <c r="C119" s="20"/>
      <c r="D119" s="18"/>
      <c r="E119" s="9"/>
      <c r="F119" s="10"/>
      <c r="G119" s="15"/>
      <c r="H119" s="16"/>
      <c r="I119" s="17"/>
      <c r="J119" s="21">
        <f>VLOOKUP(C119,Points!$A$3:$H$15,2)+VLOOKUP(D119,Points!$A$3:$H$15,3)+VLOOKUP(E119,Points!$A$3:$H$15,4)+VLOOKUP(F119,Points!$A$3:$H$15,5)+VLOOKUP(G119,Points!$A$3:$H$15,6)+VLOOKUP(H119,Points!$A$3:$H$15,7)+VLOOKUP(I119,Points!$A$3:$H$15,8)</f>
        <v>0</v>
      </c>
      <c r="K119" s="25"/>
      <c r="L119" s="58" t="s">
        <v>37</v>
      </c>
      <c r="M119" s="9"/>
      <c r="N119" s="21">
        <f>VLOOKUP(M117,Points!$A$3:$J$15,10)+IF(M118="","0",Points!$J$17)+IF(M119="","0",Points!$J$18)+IF(M120="","0",Points!$J$19)</f>
        <v>2</v>
      </c>
      <c r="O119" s="25"/>
      <c r="P119" s="36"/>
      <c r="Q119" s="21" t="str">
        <f>IF(P119="","0",VLOOKUP(P119,Points!$Q$3:$R$102,2))</f>
        <v>0</v>
      </c>
      <c r="R119" s="21"/>
      <c r="S119" s="35"/>
      <c r="T119" s="21" t="str">
        <f>IF(S119="","0",VLOOKUP(S119,Points!$M$3:$N$102,2))</f>
        <v>0</v>
      </c>
      <c r="U119" s="26"/>
      <c r="V119" s="40"/>
      <c r="W119" s="122"/>
      <c r="X119" s="122"/>
      <c r="Y119" s="50"/>
    </row>
    <row r="120" spans="1:25" ht="12.75">
      <c r="A120" s="76"/>
      <c r="B120" s="76"/>
      <c r="C120" s="76"/>
      <c r="D120" s="76"/>
      <c r="E120" s="76"/>
      <c r="F120" s="76"/>
      <c r="G120" s="76"/>
      <c r="H120" s="76"/>
      <c r="I120" s="76"/>
      <c r="J120" s="25"/>
      <c r="K120" s="25"/>
      <c r="L120" s="111" t="s">
        <v>174</v>
      </c>
      <c r="M120" s="73" t="str">
        <f>(IF(S117="Large Model","Yes",IF(S118="Large Model","Yes",IF(S119="Large Model","Yes",IF(S120="Large Model","Yes","No")))))</f>
        <v>No</v>
      </c>
      <c r="N120" s="25"/>
      <c r="O120" s="25"/>
      <c r="P120" s="36"/>
      <c r="Q120" s="21" t="str">
        <f>IF(P120="","0",VLOOKUP(P120,Points!$Q$3:$R$102,2))</f>
        <v>0</v>
      </c>
      <c r="R120" s="21"/>
      <c r="S120" s="35"/>
      <c r="T120" s="21" t="str">
        <f>IF(S120="","0",VLOOKUP(S120,Points!$M$3:$N$102,2))</f>
        <v>0</v>
      </c>
      <c r="U120" s="26"/>
      <c r="V120" s="40"/>
      <c r="W120" s="8"/>
      <c r="X120" s="56">
        <f>SUM(V117*W120)</f>
        <v>0</v>
      </c>
      <c r="Y120" s="50"/>
    </row>
    <row r="121" spans="1:25" ht="12.75">
      <c r="A121" s="49"/>
      <c r="B121" s="123"/>
      <c r="C121" s="26"/>
      <c r="D121" s="26"/>
      <c r="E121" s="26"/>
      <c r="F121" s="26"/>
      <c r="G121" s="26"/>
      <c r="H121" s="26"/>
      <c r="I121" s="26"/>
      <c r="J121" s="25"/>
      <c r="K121" s="25"/>
      <c r="L121" s="26"/>
      <c r="M121" s="26"/>
      <c r="N121" s="26"/>
      <c r="O121" s="26"/>
      <c r="P121" s="75"/>
      <c r="Q121" s="25"/>
      <c r="R121" s="25"/>
      <c r="S121" s="25"/>
      <c r="T121" s="25"/>
      <c r="U121" s="25"/>
      <c r="V121" s="25"/>
      <c r="W121" s="26"/>
      <c r="X121" s="42"/>
      <c r="Y121" s="50"/>
    </row>
    <row r="122" spans="1:25" ht="12.75">
      <c r="A122" s="49"/>
      <c r="B122" s="124"/>
      <c r="C122" s="26"/>
      <c r="D122" s="126" t="s">
        <v>121</v>
      </c>
      <c r="E122" s="127"/>
      <c r="F122" s="127"/>
      <c r="G122" s="128"/>
      <c r="H122" s="21" t="s">
        <v>9</v>
      </c>
      <c r="I122" s="26"/>
      <c r="J122" s="40"/>
      <c r="K122" s="40"/>
      <c r="L122" s="129" t="s">
        <v>29</v>
      </c>
      <c r="M122" s="129"/>
      <c r="N122" s="21" t="s">
        <v>9</v>
      </c>
      <c r="O122" s="42"/>
      <c r="P122" s="58" t="s">
        <v>190</v>
      </c>
      <c r="Q122" s="21" t="s">
        <v>9</v>
      </c>
      <c r="R122" s="21"/>
      <c r="S122" s="59" t="s">
        <v>51</v>
      </c>
      <c r="T122" s="77" t="s">
        <v>9</v>
      </c>
      <c r="U122" s="40"/>
      <c r="V122" s="76"/>
      <c r="W122" s="76"/>
      <c r="X122" s="76"/>
      <c r="Y122" s="50"/>
    </row>
    <row r="123" spans="1:25" ht="12.75" customHeight="1">
      <c r="A123" s="49"/>
      <c r="B123" s="124"/>
      <c r="C123" s="26"/>
      <c r="D123" s="118"/>
      <c r="E123" s="119"/>
      <c r="F123" s="119"/>
      <c r="G123" s="120"/>
      <c r="H123" s="21" t="str">
        <f>IF(D123="","0",VLOOKUP(D123,Points!$Y$3:$Z$102,2))</f>
        <v>0</v>
      </c>
      <c r="I123" s="26"/>
      <c r="J123" s="40"/>
      <c r="K123" s="41" t="s">
        <v>40</v>
      </c>
      <c r="L123" s="121" t="s">
        <v>31</v>
      </c>
      <c r="M123" s="121"/>
      <c r="N123" s="21">
        <f>IF(L123="","0",VLOOKUP(L123,Points!$U$3:$V$102,2))</f>
        <v>8</v>
      </c>
      <c r="O123" s="42"/>
      <c r="P123" s="36"/>
      <c r="Q123" s="21" t="str">
        <f>IF(P123="","0",VLOOKUP(P123,Points!$Q$3:$R$102,2))</f>
        <v>0</v>
      </c>
      <c r="R123" s="26"/>
      <c r="S123" s="35"/>
      <c r="T123" s="28"/>
      <c r="U123" s="40"/>
      <c r="V123" s="76"/>
      <c r="W123" s="76"/>
      <c r="X123" s="76"/>
      <c r="Y123" s="50"/>
    </row>
    <row r="124" spans="1:25" ht="12.75" customHeight="1">
      <c r="A124" s="49"/>
      <c r="B124" s="125"/>
      <c r="C124" s="26"/>
      <c r="D124" s="118"/>
      <c r="E124" s="119"/>
      <c r="F124" s="119"/>
      <c r="G124" s="120"/>
      <c r="H124" s="21" t="str">
        <f>IF(D124="","0",VLOOKUP(D124,Points!$Y$3:$Z$102,2))</f>
        <v>0</v>
      </c>
      <c r="I124" s="26"/>
      <c r="J124" s="40"/>
      <c r="K124" s="41" t="s">
        <v>41</v>
      </c>
      <c r="L124" s="121" t="s">
        <v>23</v>
      </c>
      <c r="M124" s="121"/>
      <c r="N124" s="21">
        <f>IF(L124="","0",ROUNDUP((VLOOKUP(L124,Points!$U$3:$V$102,2)/2),0))</f>
        <v>2</v>
      </c>
      <c r="O124" s="42"/>
      <c r="P124" s="36"/>
      <c r="Q124" s="21" t="str">
        <f>IF(P124="","0",VLOOKUP(P124,Points!$Q$3:$R$102,2))</f>
        <v>0</v>
      </c>
      <c r="R124" s="26"/>
      <c r="S124" s="35"/>
      <c r="T124" s="28"/>
      <c r="U124" s="40"/>
      <c r="V124" s="76"/>
      <c r="W124" s="76"/>
      <c r="X124" s="76"/>
      <c r="Y124" s="50"/>
    </row>
    <row r="125" spans="1:25" ht="12.75" customHeight="1">
      <c r="A125" s="49"/>
      <c r="B125" s="76"/>
      <c r="C125" s="26"/>
      <c r="D125" s="118"/>
      <c r="E125" s="119"/>
      <c r="F125" s="119"/>
      <c r="G125" s="120"/>
      <c r="H125" s="21" t="str">
        <f>IF(D125="","0",VLOOKUP(D125,Points!$Y$3:$Z$102,2))</f>
        <v>0</v>
      </c>
      <c r="I125" s="26"/>
      <c r="J125" s="40"/>
      <c r="K125" s="41" t="s">
        <v>40</v>
      </c>
      <c r="L125" s="121"/>
      <c r="M125" s="121"/>
      <c r="N125" s="21" t="str">
        <f>IF(L125="","0",VLOOKUP(L125,Points!$U$3:$V$102,2))</f>
        <v>0</v>
      </c>
      <c r="O125" s="42"/>
      <c r="P125" s="36"/>
      <c r="Q125" s="21" t="str">
        <f>IF(P125="","0",VLOOKUP(P125,Points!$Q$3:$R$102,2))</f>
        <v>0</v>
      </c>
      <c r="R125" s="21"/>
      <c r="S125" s="35"/>
      <c r="T125" s="28"/>
      <c r="U125" s="40"/>
      <c r="V125" s="76"/>
      <c r="W125" s="76"/>
      <c r="X125" s="76"/>
      <c r="Y125" s="50"/>
    </row>
    <row r="126" spans="1:25" ht="12.75" customHeight="1">
      <c r="A126" s="49"/>
      <c r="B126" s="75" t="str">
        <f>IF(V117&gt;Points!$A$17,"Elite","Core")</f>
        <v>Elite</v>
      </c>
      <c r="C126" s="26"/>
      <c r="D126" s="118"/>
      <c r="E126" s="119"/>
      <c r="F126" s="119"/>
      <c r="G126" s="120"/>
      <c r="H126" s="21" t="str">
        <f>IF(D126="","0",VLOOKUP(D126,Points!$Y$3:$Z$102,2))</f>
        <v>0</v>
      </c>
      <c r="I126" s="26"/>
      <c r="J126" s="40"/>
      <c r="K126" s="41" t="s">
        <v>41</v>
      </c>
      <c r="L126" s="121"/>
      <c r="M126" s="121"/>
      <c r="N126" s="21" t="str">
        <f>IF(L126="","0",ROUNDUP((VLOOKUP(L126,Points!$U$3:$V$102,2)/2),0))</f>
        <v>0</v>
      </c>
      <c r="O126" s="42"/>
      <c r="P126" s="36"/>
      <c r="Q126" s="21" t="str">
        <f>IF(P126="","0",VLOOKUP(P126,Points!$Q$3:$R$102,2))</f>
        <v>0</v>
      </c>
      <c r="R126" s="21"/>
      <c r="S126" s="35"/>
      <c r="T126" s="28"/>
      <c r="U126" s="40"/>
      <c r="V126" s="76"/>
      <c r="W126" s="76"/>
      <c r="X126" s="76"/>
      <c r="Y126" s="50"/>
    </row>
    <row r="127" spans="1:25" ht="12.75" customHeight="1">
      <c r="A127" s="51"/>
      <c r="B127" s="81"/>
      <c r="C127" s="53"/>
      <c r="D127" s="53"/>
      <c r="E127" s="53"/>
      <c r="F127" s="53"/>
      <c r="G127" s="53"/>
      <c r="H127" s="53"/>
      <c r="I127" s="53"/>
      <c r="J127" s="52"/>
      <c r="K127" s="52"/>
      <c r="L127" s="54"/>
      <c r="M127" s="54"/>
      <c r="N127" s="54"/>
      <c r="O127" s="54"/>
      <c r="P127" s="80"/>
      <c r="Q127" s="52"/>
      <c r="R127" s="52"/>
      <c r="S127" s="52"/>
      <c r="T127" s="52"/>
      <c r="U127" s="52"/>
      <c r="V127" s="52"/>
      <c r="W127" s="54"/>
      <c r="X127" s="54"/>
      <c r="Y127" s="55"/>
    </row>
    <row r="129" spans="1:25" ht="12.75">
      <c r="A129" s="43"/>
      <c r="B129" s="44"/>
      <c r="C129" s="45"/>
      <c r="D129" s="45"/>
      <c r="E129" s="45"/>
      <c r="F129" s="45"/>
      <c r="G129" s="45"/>
      <c r="H129" s="45"/>
      <c r="I129" s="45"/>
      <c r="J129" s="46"/>
      <c r="K129" s="46"/>
      <c r="L129" s="45"/>
      <c r="M129" s="45"/>
      <c r="N129" s="45"/>
      <c r="O129" s="44"/>
      <c r="P129" s="79"/>
      <c r="Q129" s="47"/>
      <c r="R129" s="47"/>
      <c r="S129" s="47"/>
      <c r="T129" s="47"/>
      <c r="U129" s="47"/>
      <c r="V129" s="46"/>
      <c r="W129" s="44"/>
      <c r="X129" s="44"/>
      <c r="Y129" s="48"/>
    </row>
    <row r="130" spans="1:25" ht="12.75" customHeight="1">
      <c r="A130" s="49"/>
      <c r="B130" s="57" t="s">
        <v>188</v>
      </c>
      <c r="C130" s="8" t="s">
        <v>1</v>
      </c>
      <c r="D130" s="8" t="s">
        <v>2</v>
      </c>
      <c r="E130" s="8" t="s">
        <v>3</v>
      </c>
      <c r="F130" s="8" t="s">
        <v>4</v>
      </c>
      <c r="G130" s="8" t="s">
        <v>5</v>
      </c>
      <c r="H130" s="8" t="s">
        <v>6</v>
      </c>
      <c r="I130" s="8" t="s">
        <v>7</v>
      </c>
      <c r="J130" s="21" t="s">
        <v>9</v>
      </c>
      <c r="K130" s="25"/>
      <c r="L130" s="58" t="s">
        <v>39</v>
      </c>
      <c r="M130" s="8"/>
      <c r="N130" s="8" t="s">
        <v>38</v>
      </c>
      <c r="O130" s="21"/>
      <c r="P130" s="58" t="s">
        <v>8</v>
      </c>
      <c r="Q130" s="21" t="s">
        <v>9</v>
      </c>
      <c r="R130" s="21"/>
      <c r="S130" s="59" t="s">
        <v>138</v>
      </c>
      <c r="T130" s="21" t="s">
        <v>9</v>
      </c>
      <c r="U130" s="26"/>
      <c r="V130" s="38" t="s">
        <v>0</v>
      </c>
      <c r="W130" s="122" t="s">
        <v>49</v>
      </c>
      <c r="X130" s="122" t="s">
        <v>50</v>
      </c>
      <c r="Y130" s="50"/>
    </row>
    <row r="131" spans="1:25" ht="12.75">
      <c r="A131" s="83">
        <v>1</v>
      </c>
      <c r="B131" s="39" t="s">
        <v>260</v>
      </c>
      <c r="C131" s="11">
        <v>10</v>
      </c>
      <c r="D131" s="9">
        <v>4</v>
      </c>
      <c r="E131" s="9">
        <v>7</v>
      </c>
      <c r="F131" s="9">
        <v>7</v>
      </c>
      <c r="G131" s="11">
        <v>7</v>
      </c>
      <c r="H131" s="11">
        <v>3</v>
      </c>
      <c r="I131" s="11">
        <v>8</v>
      </c>
      <c r="J131" s="21">
        <f>VLOOKUP(C131,Points!$A$3:$H$15,2)+VLOOKUP(D131,Points!$A$3:$H$15,3)+VLOOKUP(E131,Points!$A$3:$H$15,4)+VLOOKUP(F131,Points!$A$3:$H$15,5)+VLOOKUP(G131,Points!$A$3:$H$15,6)+VLOOKUP(H131,Points!$A$3:$H$15,7)+VLOOKUP(I131,Points!$A$3:$H$15,8)</f>
        <v>90</v>
      </c>
      <c r="K131" s="25"/>
      <c r="L131" s="58" t="s">
        <v>94</v>
      </c>
      <c r="M131" s="9">
        <v>5</v>
      </c>
      <c r="N131" s="8">
        <f>SUM(M131:M133)+(IF(S131="Large Model","1",IF(S132="Large Model","1",IF(S133="Large Model","1",IF(S134="Large Model","1","0")))))</f>
        <v>6</v>
      </c>
      <c r="O131" s="21"/>
      <c r="P131" s="36" t="s">
        <v>67</v>
      </c>
      <c r="Q131" s="21">
        <f>IF(P131="","0",VLOOKUP(P131,Points!$Q$3:$R$102,2))</f>
        <v>16</v>
      </c>
      <c r="R131" s="21"/>
      <c r="S131" s="35" t="s">
        <v>134</v>
      </c>
      <c r="T131" s="21">
        <f>IF(S131="","0",VLOOKUP(S131,Points!$M$3:$N$102,2))</f>
        <v>0</v>
      </c>
      <c r="U131" s="26"/>
      <c r="V131" s="70">
        <f>SUM(J131:J133)+SUM(H137:H140)+N133+SUM(N137:N140)+SUM(Q131:Q134)+SUM(Q137:Q140)+SUM(T131:T134)+SUM(T137:T140)</f>
        <v>159</v>
      </c>
      <c r="W131" s="122"/>
      <c r="X131" s="122"/>
      <c r="Y131" s="50"/>
    </row>
    <row r="132" spans="1:25" ht="12.75">
      <c r="A132" s="83">
        <v>2</v>
      </c>
      <c r="B132" s="39"/>
      <c r="C132" s="19"/>
      <c r="D132" s="18"/>
      <c r="E132" s="9"/>
      <c r="F132" s="10"/>
      <c r="G132" s="12"/>
      <c r="H132" s="13"/>
      <c r="I132" s="14"/>
      <c r="J132" s="21">
        <f>VLOOKUP(D132,Points!$A$3:$H$15,3)+VLOOKUP(E132,Points!$A$3:$H$15,4)+VLOOKUP(F132,Points!$A$3:$H$15,5)</f>
        <v>0</v>
      </c>
      <c r="K132" s="25"/>
      <c r="L132" s="58" t="s">
        <v>10</v>
      </c>
      <c r="M132" s="9"/>
      <c r="N132" s="21" t="s">
        <v>9</v>
      </c>
      <c r="O132" s="21"/>
      <c r="P132" s="36" t="s">
        <v>116</v>
      </c>
      <c r="Q132" s="21">
        <f>IF(P132="","0",VLOOKUP(P132,Points!$Q$3:$R$102,2))</f>
        <v>17</v>
      </c>
      <c r="R132" s="21"/>
      <c r="S132" s="35"/>
      <c r="T132" s="21" t="str">
        <f>IF(S132="","0",VLOOKUP(S132,Points!$M$3:$N$102,2))</f>
        <v>0</v>
      </c>
      <c r="U132" s="26"/>
      <c r="V132" s="25"/>
      <c r="W132" s="122"/>
      <c r="X132" s="122"/>
      <c r="Y132" s="50"/>
    </row>
    <row r="133" spans="1:25" ht="12.75">
      <c r="A133" s="84">
        <v>3</v>
      </c>
      <c r="B133" s="39"/>
      <c r="C133" s="20"/>
      <c r="D133" s="18"/>
      <c r="E133" s="9"/>
      <c r="F133" s="10"/>
      <c r="G133" s="15"/>
      <c r="H133" s="16"/>
      <c r="I133" s="17"/>
      <c r="J133" s="21">
        <f>VLOOKUP(C133,Points!$A$3:$H$15,2)+VLOOKUP(D133,Points!$A$3:$H$15,3)+VLOOKUP(E133,Points!$A$3:$H$15,4)+VLOOKUP(F133,Points!$A$3:$H$15,5)+VLOOKUP(G133,Points!$A$3:$H$15,6)+VLOOKUP(H133,Points!$A$3:$H$15,7)+VLOOKUP(I133,Points!$A$3:$H$15,8)</f>
        <v>0</v>
      </c>
      <c r="K133" s="25"/>
      <c r="L133" s="58" t="s">
        <v>37</v>
      </c>
      <c r="M133" s="9"/>
      <c r="N133" s="21">
        <f>VLOOKUP(M131,Points!$A$3:$J$15,10)+IF(M132="","0",Points!$J$17)+IF(M133="","0",Points!$J$18)+IF(M134="","0",Points!$J$19)</f>
        <v>11</v>
      </c>
      <c r="O133" s="25"/>
      <c r="P133" s="36" t="s">
        <v>84</v>
      </c>
      <c r="Q133" s="21">
        <f>IF(P133="","0",VLOOKUP(P133,Points!$Q$3:$R$102,2))</f>
        <v>7</v>
      </c>
      <c r="R133" s="21"/>
      <c r="S133" s="35"/>
      <c r="T133" s="21" t="str">
        <f>IF(S133="","0",VLOOKUP(S133,Points!$M$3:$N$102,2))</f>
        <v>0</v>
      </c>
      <c r="U133" s="26"/>
      <c r="V133" s="40"/>
      <c r="W133" s="122"/>
      <c r="X133" s="122"/>
      <c r="Y133" s="50"/>
    </row>
    <row r="134" spans="1:25" ht="12.75">
      <c r="A134" s="76"/>
      <c r="B134" s="76"/>
      <c r="C134" s="76"/>
      <c r="D134" s="76"/>
      <c r="E134" s="76"/>
      <c r="F134" s="76"/>
      <c r="G134" s="76"/>
      <c r="H134" s="76"/>
      <c r="I134" s="76"/>
      <c r="J134" s="25"/>
      <c r="K134" s="25"/>
      <c r="L134" s="111" t="s">
        <v>174</v>
      </c>
      <c r="M134" s="73" t="str">
        <f>(IF(S131="Large Model","Yes",IF(S132="Large Model","Yes",IF(S133="Large Model","Yes",IF(S134="Large Model","Yes","No")))))</f>
        <v>Yes</v>
      </c>
      <c r="N134" s="25"/>
      <c r="O134" s="25"/>
      <c r="P134" s="36" t="s">
        <v>53</v>
      </c>
      <c r="Q134" s="21">
        <f>IF(P134="","0",VLOOKUP(P134,Points!$Q$3:$R$102,2))</f>
        <v>10</v>
      </c>
      <c r="R134" s="21"/>
      <c r="S134" s="35"/>
      <c r="T134" s="21" t="str">
        <f>IF(S134="","0",VLOOKUP(S134,Points!$M$3:$N$102,2))</f>
        <v>0</v>
      </c>
      <c r="U134" s="26"/>
      <c r="V134" s="40"/>
      <c r="W134" s="8"/>
      <c r="X134" s="56">
        <f>SUM(V131*W134)</f>
        <v>0</v>
      </c>
      <c r="Y134" s="50"/>
    </row>
    <row r="135" spans="1:25" ht="12.75">
      <c r="A135" s="49"/>
      <c r="B135" s="123"/>
      <c r="C135" s="26"/>
      <c r="D135" s="26"/>
      <c r="E135" s="26"/>
      <c r="F135" s="26"/>
      <c r="G135" s="26"/>
      <c r="H135" s="26"/>
      <c r="I135" s="26"/>
      <c r="J135" s="25"/>
      <c r="K135" s="25"/>
      <c r="L135" s="26"/>
      <c r="M135" s="26"/>
      <c r="N135" s="26"/>
      <c r="O135" s="26"/>
      <c r="P135" s="75"/>
      <c r="Q135" s="25"/>
      <c r="R135" s="25"/>
      <c r="S135" s="25"/>
      <c r="T135" s="25"/>
      <c r="U135" s="25"/>
      <c r="V135" s="25"/>
      <c r="W135" s="26"/>
      <c r="X135" s="42"/>
      <c r="Y135" s="50"/>
    </row>
    <row r="136" spans="1:25" ht="12.75">
      <c r="A136" s="49"/>
      <c r="B136" s="124"/>
      <c r="C136" s="26"/>
      <c r="D136" s="126" t="s">
        <v>121</v>
      </c>
      <c r="E136" s="127"/>
      <c r="F136" s="127"/>
      <c r="G136" s="128"/>
      <c r="H136" s="21" t="s">
        <v>9</v>
      </c>
      <c r="I136" s="26"/>
      <c r="J136" s="40"/>
      <c r="K136" s="40"/>
      <c r="L136" s="129" t="s">
        <v>29</v>
      </c>
      <c r="M136" s="129"/>
      <c r="N136" s="21" t="s">
        <v>9</v>
      </c>
      <c r="O136" s="42"/>
      <c r="P136" s="58" t="s">
        <v>190</v>
      </c>
      <c r="Q136" s="21" t="s">
        <v>9</v>
      </c>
      <c r="R136" s="21"/>
      <c r="S136" s="59" t="s">
        <v>51</v>
      </c>
      <c r="T136" s="77" t="s">
        <v>9</v>
      </c>
      <c r="U136" s="40"/>
      <c r="V136" s="76"/>
      <c r="W136" s="76"/>
      <c r="X136" s="76"/>
      <c r="Y136" s="50"/>
    </row>
    <row r="137" spans="1:25" ht="12.75" customHeight="1">
      <c r="A137" s="49"/>
      <c r="B137" s="124"/>
      <c r="C137" s="26"/>
      <c r="D137" s="118"/>
      <c r="E137" s="119"/>
      <c r="F137" s="119"/>
      <c r="G137" s="120"/>
      <c r="H137" s="21" t="str">
        <f>IF(D137="","0",VLOOKUP(D137,Points!$Y$3:$Z$102,2))</f>
        <v>0</v>
      </c>
      <c r="I137" s="26"/>
      <c r="J137" s="40"/>
      <c r="K137" s="41" t="s">
        <v>40</v>
      </c>
      <c r="L137" s="121"/>
      <c r="M137" s="121"/>
      <c r="N137" s="21" t="str">
        <f>IF(L137="","0",VLOOKUP(L137,Points!$U$3:$V$102,2))</f>
        <v>0</v>
      </c>
      <c r="O137" s="42"/>
      <c r="P137" s="36"/>
      <c r="Q137" s="21" t="str">
        <f>IF(P137="","0",VLOOKUP(P137,Points!$Q$3:$R$102,2))</f>
        <v>0</v>
      </c>
      <c r="R137" s="26"/>
      <c r="S137" s="35" t="s">
        <v>30</v>
      </c>
      <c r="T137" s="28">
        <v>8</v>
      </c>
      <c r="U137" s="40"/>
      <c r="V137" s="76"/>
      <c r="W137" s="76"/>
      <c r="X137" s="76"/>
      <c r="Y137" s="50"/>
    </row>
    <row r="138" spans="1:25" ht="12.75" customHeight="1">
      <c r="A138" s="49"/>
      <c r="B138" s="125"/>
      <c r="C138" s="26"/>
      <c r="D138" s="118"/>
      <c r="E138" s="119"/>
      <c r="F138" s="119"/>
      <c r="G138" s="120"/>
      <c r="H138" s="21" t="str">
        <f>IF(D138="","0",VLOOKUP(D138,Points!$Y$3:$Z$102,2))</f>
        <v>0</v>
      </c>
      <c r="I138" s="26"/>
      <c r="J138" s="40"/>
      <c r="K138" s="41" t="s">
        <v>41</v>
      </c>
      <c r="L138" s="121"/>
      <c r="M138" s="121"/>
      <c r="N138" s="21" t="str">
        <f>IF(L138="","0",ROUNDUP((VLOOKUP(L138,Points!$U$3:$V$102,2)/2),0))</f>
        <v>0</v>
      </c>
      <c r="O138" s="42"/>
      <c r="P138" s="36"/>
      <c r="Q138" s="21" t="str">
        <f>IF(P138="","0",VLOOKUP(P138,Points!$Q$3:$R$102,2))</f>
        <v>0</v>
      </c>
      <c r="R138" s="26"/>
      <c r="S138" s="35" t="s">
        <v>264</v>
      </c>
      <c r="T138" s="28">
        <v>0</v>
      </c>
      <c r="U138" s="40"/>
      <c r="V138" s="76"/>
      <c r="W138" s="76"/>
      <c r="X138" s="76"/>
      <c r="Y138" s="50"/>
    </row>
    <row r="139" spans="1:25" ht="12.75" customHeight="1">
      <c r="A139" s="49"/>
      <c r="B139" s="76"/>
      <c r="C139" s="26"/>
      <c r="D139" s="118"/>
      <c r="E139" s="119"/>
      <c r="F139" s="119"/>
      <c r="G139" s="120"/>
      <c r="H139" s="21" t="str">
        <f>IF(D139="","0",VLOOKUP(D139,Points!$Y$3:$Z$102,2))</f>
        <v>0</v>
      </c>
      <c r="I139" s="26"/>
      <c r="J139" s="40"/>
      <c r="K139" s="41" t="s">
        <v>40</v>
      </c>
      <c r="L139" s="121"/>
      <c r="M139" s="121"/>
      <c r="N139" s="21" t="str">
        <f>IF(L139="","0",VLOOKUP(L139,Points!$U$3:$V$102,2))</f>
        <v>0</v>
      </c>
      <c r="O139" s="42"/>
      <c r="P139" s="36"/>
      <c r="Q139" s="21" t="str">
        <f>IF(P139="","0",VLOOKUP(P139,Points!$Q$3:$R$102,2))</f>
        <v>0</v>
      </c>
      <c r="R139" s="21"/>
      <c r="S139" s="35"/>
      <c r="T139" s="28"/>
      <c r="U139" s="40"/>
      <c r="V139" s="76"/>
      <c r="W139" s="76"/>
      <c r="X139" s="76"/>
      <c r="Y139" s="50"/>
    </row>
    <row r="140" spans="1:25" ht="12.75" customHeight="1">
      <c r="A140" s="49"/>
      <c r="B140" s="75" t="str">
        <f>IF(V131&gt;Points!$A$17,"Elite","Core")</f>
        <v>Elite</v>
      </c>
      <c r="C140" s="26"/>
      <c r="D140" s="118"/>
      <c r="E140" s="119"/>
      <c r="F140" s="119"/>
      <c r="G140" s="120"/>
      <c r="H140" s="21" t="str">
        <f>IF(D140="","0",VLOOKUP(D140,Points!$Y$3:$Z$102,2))</f>
        <v>0</v>
      </c>
      <c r="I140" s="26"/>
      <c r="J140" s="40"/>
      <c r="K140" s="41" t="s">
        <v>41</v>
      </c>
      <c r="L140" s="121"/>
      <c r="M140" s="121"/>
      <c r="N140" s="21" t="str">
        <f>IF(L140="","0",ROUNDUP((VLOOKUP(L140,Points!$U$3:$V$102,2)/2),0))</f>
        <v>0</v>
      </c>
      <c r="O140" s="42"/>
      <c r="P140" s="36"/>
      <c r="Q140" s="21" t="str">
        <f>IF(P140="","0",VLOOKUP(P140,Points!$Q$3:$R$102,2))</f>
        <v>0</v>
      </c>
      <c r="R140" s="21"/>
      <c r="S140" s="35"/>
      <c r="T140" s="28"/>
      <c r="U140" s="40"/>
      <c r="V140" s="76"/>
      <c r="W140" s="76"/>
      <c r="X140" s="76"/>
      <c r="Y140" s="50"/>
    </row>
    <row r="141" spans="1:25" ht="12.75" customHeight="1">
      <c r="A141" s="51"/>
      <c r="B141" s="81"/>
      <c r="C141" s="53"/>
      <c r="D141" s="53"/>
      <c r="E141" s="53"/>
      <c r="F141" s="53"/>
      <c r="G141" s="53"/>
      <c r="H141" s="53"/>
      <c r="I141" s="53"/>
      <c r="J141" s="52"/>
      <c r="K141" s="52"/>
      <c r="L141" s="54"/>
      <c r="M141" s="54"/>
      <c r="N141" s="54"/>
      <c r="O141" s="54"/>
      <c r="P141" s="80"/>
      <c r="Q141" s="52"/>
      <c r="R141" s="52"/>
      <c r="S141" s="52"/>
      <c r="T141" s="52"/>
      <c r="U141" s="52"/>
      <c r="V141" s="52"/>
      <c r="W141" s="54"/>
      <c r="X141" s="54"/>
      <c r="Y141" s="55"/>
    </row>
    <row r="143" spans="1:25" ht="12.75">
      <c r="A143" s="43"/>
      <c r="B143" s="44"/>
      <c r="C143" s="45"/>
      <c r="D143" s="45"/>
      <c r="E143" s="45"/>
      <c r="F143" s="45"/>
      <c r="G143" s="45"/>
      <c r="H143" s="45"/>
      <c r="I143" s="45"/>
      <c r="J143" s="46"/>
      <c r="K143" s="46"/>
      <c r="L143" s="45"/>
      <c r="M143" s="45"/>
      <c r="N143" s="45"/>
      <c r="O143" s="44"/>
      <c r="P143" s="79"/>
      <c r="Q143" s="47"/>
      <c r="R143" s="47"/>
      <c r="S143" s="47"/>
      <c r="T143" s="47"/>
      <c r="U143" s="47"/>
      <c r="V143" s="46"/>
      <c r="W143" s="44"/>
      <c r="X143" s="44"/>
      <c r="Y143" s="48"/>
    </row>
    <row r="144" spans="1:25" ht="12.75" customHeight="1">
      <c r="A144" s="49"/>
      <c r="B144" s="57" t="s">
        <v>188</v>
      </c>
      <c r="C144" s="8" t="s">
        <v>1</v>
      </c>
      <c r="D144" s="8" t="s">
        <v>2</v>
      </c>
      <c r="E144" s="8" t="s">
        <v>3</v>
      </c>
      <c r="F144" s="8" t="s">
        <v>4</v>
      </c>
      <c r="G144" s="8" t="s">
        <v>5</v>
      </c>
      <c r="H144" s="8" t="s">
        <v>6</v>
      </c>
      <c r="I144" s="8" t="s">
        <v>7</v>
      </c>
      <c r="J144" s="21" t="s">
        <v>9</v>
      </c>
      <c r="K144" s="25"/>
      <c r="L144" s="58" t="s">
        <v>39</v>
      </c>
      <c r="M144" s="8"/>
      <c r="N144" s="8" t="s">
        <v>38</v>
      </c>
      <c r="O144" s="21"/>
      <c r="P144" s="58" t="s">
        <v>8</v>
      </c>
      <c r="Q144" s="21" t="s">
        <v>9</v>
      </c>
      <c r="R144" s="21"/>
      <c r="S144" s="59" t="s">
        <v>138</v>
      </c>
      <c r="T144" s="21" t="s">
        <v>9</v>
      </c>
      <c r="U144" s="26"/>
      <c r="V144" s="38" t="s">
        <v>0</v>
      </c>
      <c r="W144" s="122" t="s">
        <v>49</v>
      </c>
      <c r="X144" s="122" t="s">
        <v>50</v>
      </c>
      <c r="Y144" s="50"/>
    </row>
    <row r="145" spans="1:25" ht="12.75">
      <c r="A145" s="83">
        <v>1</v>
      </c>
      <c r="B145" s="39" t="s">
        <v>262</v>
      </c>
      <c r="C145" s="11">
        <v>10</v>
      </c>
      <c r="D145" s="9"/>
      <c r="E145" s="9"/>
      <c r="F145" s="9">
        <v>6</v>
      </c>
      <c r="G145" s="11">
        <v>7</v>
      </c>
      <c r="H145" s="11">
        <v>4</v>
      </c>
      <c r="I145" s="11">
        <v>8</v>
      </c>
      <c r="J145" s="21">
        <f>VLOOKUP(C145,Points!$A$3:$H$15,2)+VLOOKUP(D145,Points!$A$3:$H$15,3)+VLOOKUP(E145,Points!$A$3:$H$15,4)+VLOOKUP(F145,Points!$A$3:$H$15,5)+VLOOKUP(G145,Points!$A$3:$H$15,6)+VLOOKUP(H145,Points!$A$3:$H$15,7)+VLOOKUP(I145,Points!$A$3:$H$15,8)</f>
        <v>92</v>
      </c>
      <c r="K145" s="25"/>
      <c r="L145" s="58" t="s">
        <v>94</v>
      </c>
      <c r="M145" s="9">
        <v>5</v>
      </c>
      <c r="N145" s="8">
        <f>SUM(M145:M147)+(IF(S145="Large Model","1",IF(S146="Large Model","1",IF(S147="Large Model","1",IF(S148="Large Model","1","0")))))</f>
        <v>6</v>
      </c>
      <c r="O145" s="21"/>
      <c r="P145" s="36"/>
      <c r="Q145" s="21" t="str">
        <f>IF(P145="","0",VLOOKUP(P145,Points!$Q$3:$R$102,2))</f>
        <v>0</v>
      </c>
      <c r="R145" s="21"/>
      <c r="S145" s="35" t="s">
        <v>195</v>
      </c>
      <c r="T145" s="21">
        <f>IF(S145="","0",VLOOKUP(S145,Points!$M$3:$N$102,2))</f>
        <v>-4</v>
      </c>
      <c r="U145" s="26"/>
      <c r="V145" s="70">
        <f>SUM(J145:J147)+SUM(H151:H154)+N147+SUM(N151:N154)+SUM(Q145:Q148)+SUM(Q151:Q154)+SUM(T145:T148)+SUM(T151:T154)</f>
        <v>158</v>
      </c>
      <c r="W145" s="122"/>
      <c r="X145" s="122"/>
      <c r="Y145" s="50"/>
    </row>
    <row r="146" spans="1:25" ht="12.75">
      <c r="A146" s="83">
        <v>2</v>
      </c>
      <c r="B146" s="39" t="s">
        <v>253</v>
      </c>
      <c r="C146" s="19"/>
      <c r="D146" s="18">
        <v>6</v>
      </c>
      <c r="E146" s="9">
        <v>5</v>
      </c>
      <c r="F146" s="10">
        <v>4</v>
      </c>
      <c r="G146" s="12"/>
      <c r="H146" s="13"/>
      <c r="I146" s="14"/>
      <c r="J146" s="21">
        <f>VLOOKUP(D146,Points!$A$3:$H$15,3)+VLOOKUP(E146,Points!$A$3:$H$15,4)+VLOOKUP(F146,Points!$A$3:$H$15,5)</f>
        <v>14</v>
      </c>
      <c r="K146" s="25"/>
      <c r="L146" s="58" t="s">
        <v>10</v>
      </c>
      <c r="M146" s="9"/>
      <c r="N146" s="21" t="s">
        <v>9</v>
      </c>
      <c r="O146" s="21"/>
      <c r="P146" s="36" t="s">
        <v>84</v>
      </c>
      <c r="Q146" s="21">
        <f>IF(P146="","0",VLOOKUP(P146,Points!$Q$3:$R$102,2))</f>
        <v>7</v>
      </c>
      <c r="R146" s="21"/>
      <c r="S146" s="35" t="s">
        <v>134</v>
      </c>
      <c r="T146" s="21">
        <f>IF(S146="","0",VLOOKUP(S146,Points!$M$3:$N$102,2))</f>
        <v>0</v>
      </c>
      <c r="U146" s="26"/>
      <c r="V146" s="25"/>
      <c r="W146" s="122"/>
      <c r="X146" s="122"/>
      <c r="Y146" s="50"/>
    </row>
    <row r="147" spans="1:25" ht="12.75">
      <c r="A147" s="84">
        <v>3</v>
      </c>
      <c r="B147" s="39"/>
      <c r="C147" s="20"/>
      <c r="D147" s="18"/>
      <c r="E147" s="9"/>
      <c r="F147" s="10"/>
      <c r="G147" s="15"/>
      <c r="H147" s="16"/>
      <c r="I147" s="17"/>
      <c r="J147" s="21">
        <f>VLOOKUP(C147,Points!$A$3:$H$15,2)+VLOOKUP(D147,Points!$A$3:$H$15,3)+VLOOKUP(E147,Points!$A$3:$H$15,4)+VLOOKUP(F147,Points!$A$3:$H$15,5)+VLOOKUP(G147,Points!$A$3:$H$15,6)+VLOOKUP(H147,Points!$A$3:$H$15,7)+VLOOKUP(I147,Points!$A$3:$H$15,8)</f>
        <v>0</v>
      </c>
      <c r="K147" s="25"/>
      <c r="L147" s="58" t="s">
        <v>37</v>
      </c>
      <c r="M147" s="9"/>
      <c r="N147" s="21">
        <f>VLOOKUP(M145,Points!$A$3:$J$15,10)+IF(M146="","0",Points!$J$17)+IF(M147="","0",Points!$J$18)+IF(M148="","0",Points!$J$19)</f>
        <v>11</v>
      </c>
      <c r="O147" s="25"/>
      <c r="P147" s="36" t="s">
        <v>53</v>
      </c>
      <c r="Q147" s="21">
        <f>IF(P147="","0",VLOOKUP(P147,Points!$Q$3:$R$102,2))</f>
        <v>10</v>
      </c>
      <c r="R147" s="21"/>
      <c r="S147" s="35"/>
      <c r="T147" s="21" t="str">
        <f>IF(S147="","0",VLOOKUP(S147,Points!$M$3:$N$102,2))</f>
        <v>0</v>
      </c>
      <c r="U147" s="26"/>
      <c r="V147" s="40"/>
      <c r="W147" s="122"/>
      <c r="X147" s="122"/>
      <c r="Y147" s="50"/>
    </row>
    <row r="148" spans="1:25" ht="12.75">
      <c r="A148" s="76"/>
      <c r="B148" s="76"/>
      <c r="C148" s="76"/>
      <c r="D148" s="76"/>
      <c r="E148" s="76"/>
      <c r="F148" s="76"/>
      <c r="G148" s="76"/>
      <c r="H148" s="76"/>
      <c r="I148" s="76"/>
      <c r="J148" s="25"/>
      <c r="K148" s="25"/>
      <c r="L148" s="111" t="s">
        <v>174</v>
      </c>
      <c r="M148" s="73" t="str">
        <f>(IF(S145="Large Model","Yes",IF(S146="Large Model","Yes",IF(S147="Large Model","Yes",IF(S148="Large Model","Yes","No")))))</f>
        <v>Yes</v>
      </c>
      <c r="N148" s="25"/>
      <c r="O148" s="25"/>
      <c r="P148" s="36"/>
      <c r="Q148" s="21" t="str">
        <f>IF(P148="","0",VLOOKUP(P148,Points!$Q$3:$R$102,2))</f>
        <v>0</v>
      </c>
      <c r="R148" s="21"/>
      <c r="S148" s="35"/>
      <c r="T148" s="21" t="str">
        <f>IF(S148="","0",VLOOKUP(S148,Points!$M$3:$N$102,2))</f>
        <v>0</v>
      </c>
      <c r="U148" s="26"/>
      <c r="V148" s="40"/>
      <c r="W148" s="8"/>
      <c r="X148" s="56">
        <f>SUM(V145*W148)</f>
        <v>0</v>
      </c>
      <c r="Y148" s="50"/>
    </row>
    <row r="149" spans="1:25" ht="12.75">
      <c r="A149" s="49"/>
      <c r="B149" s="123"/>
      <c r="C149" s="26"/>
      <c r="D149" s="26"/>
      <c r="E149" s="26"/>
      <c r="F149" s="26"/>
      <c r="G149" s="26"/>
      <c r="H149" s="26"/>
      <c r="I149" s="26"/>
      <c r="J149" s="25"/>
      <c r="K149" s="25"/>
      <c r="L149" s="26"/>
      <c r="M149" s="26"/>
      <c r="N149" s="26"/>
      <c r="O149" s="26"/>
      <c r="P149" s="75"/>
      <c r="Q149" s="25"/>
      <c r="R149" s="25"/>
      <c r="S149" s="25"/>
      <c r="T149" s="25"/>
      <c r="U149" s="25"/>
      <c r="V149" s="25"/>
      <c r="W149" s="26"/>
      <c r="X149" s="42"/>
      <c r="Y149" s="50"/>
    </row>
    <row r="150" spans="1:25" ht="12.75">
      <c r="A150" s="49"/>
      <c r="B150" s="124"/>
      <c r="C150" s="26"/>
      <c r="D150" s="126" t="s">
        <v>121</v>
      </c>
      <c r="E150" s="127"/>
      <c r="F150" s="127"/>
      <c r="G150" s="128"/>
      <c r="H150" s="21" t="s">
        <v>9</v>
      </c>
      <c r="I150" s="26"/>
      <c r="J150" s="40"/>
      <c r="K150" s="40"/>
      <c r="L150" s="129" t="s">
        <v>29</v>
      </c>
      <c r="M150" s="129"/>
      <c r="N150" s="21" t="s">
        <v>9</v>
      </c>
      <c r="O150" s="42"/>
      <c r="P150" s="58" t="s">
        <v>190</v>
      </c>
      <c r="Q150" s="21" t="s">
        <v>9</v>
      </c>
      <c r="R150" s="21"/>
      <c r="S150" s="59" t="s">
        <v>51</v>
      </c>
      <c r="T150" s="77" t="s">
        <v>9</v>
      </c>
      <c r="U150" s="40"/>
      <c r="V150" s="76"/>
      <c r="W150" s="76"/>
      <c r="X150" s="76"/>
      <c r="Y150" s="50"/>
    </row>
    <row r="151" spans="1:25" ht="12.75" customHeight="1">
      <c r="A151" s="49"/>
      <c r="B151" s="124"/>
      <c r="C151" s="26"/>
      <c r="D151" s="118"/>
      <c r="E151" s="119"/>
      <c r="F151" s="119"/>
      <c r="G151" s="120"/>
      <c r="H151" s="21" t="str">
        <f>IF(D151="","0",VLOOKUP(D151,Points!$Y$3:$Z$102,2))</f>
        <v>0</v>
      </c>
      <c r="I151" s="26"/>
      <c r="J151" s="40"/>
      <c r="K151" s="41" t="s">
        <v>40</v>
      </c>
      <c r="L151" s="121"/>
      <c r="M151" s="121"/>
      <c r="N151" s="21" t="str">
        <f>IF(L151="","0",VLOOKUP(L151,Points!$U$3:$V$102,2))</f>
        <v>0</v>
      </c>
      <c r="O151" s="42"/>
      <c r="P151" s="36"/>
      <c r="Q151" s="21" t="str">
        <f>IF(P151="","0",VLOOKUP(P151,Points!$Q$3:$R$102,2))</f>
        <v>0</v>
      </c>
      <c r="R151" s="26"/>
      <c r="S151" s="35" t="s">
        <v>115</v>
      </c>
      <c r="T151" s="28">
        <v>28</v>
      </c>
      <c r="U151" s="40"/>
      <c r="V151" s="76"/>
      <c r="W151" s="76"/>
      <c r="X151" s="76"/>
      <c r="Y151" s="50"/>
    </row>
    <row r="152" spans="1:25" ht="12.75" customHeight="1">
      <c r="A152" s="49"/>
      <c r="B152" s="125"/>
      <c r="C152" s="26"/>
      <c r="D152" s="118"/>
      <c r="E152" s="119"/>
      <c r="F152" s="119"/>
      <c r="G152" s="120"/>
      <c r="H152" s="21" t="str">
        <f>IF(D152="","0",VLOOKUP(D152,Points!$Y$3:$Z$102,2))</f>
        <v>0</v>
      </c>
      <c r="I152" s="26"/>
      <c r="J152" s="40"/>
      <c r="K152" s="41" t="s">
        <v>41</v>
      </c>
      <c r="L152" s="121"/>
      <c r="M152" s="121"/>
      <c r="N152" s="21" t="str">
        <f>IF(L152="","0",ROUNDUP((VLOOKUP(L152,Points!$U$3:$V$102,2)/2),0))</f>
        <v>0</v>
      </c>
      <c r="O152" s="42"/>
      <c r="P152" s="36"/>
      <c r="Q152" s="21" t="str">
        <f>IF(P152="","0",VLOOKUP(P152,Points!$Q$3:$R$102,2))</f>
        <v>0</v>
      </c>
      <c r="R152" s="26"/>
      <c r="S152" s="35"/>
      <c r="T152" s="28"/>
      <c r="U152" s="40"/>
      <c r="V152" s="76"/>
      <c r="W152" s="76"/>
      <c r="X152" s="76"/>
      <c r="Y152" s="50"/>
    </row>
    <row r="153" spans="1:25" ht="12.75" customHeight="1">
      <c r="A153" s="49"/>
      <c r="B153" s="76"/>
      <c r="C153" s="26"/>
      <c r="D153" s="118"/>
      <c r="E153" s="119"/>
      <c r="F153" s="119"/>
      <c r="G153" s="120"/>
      <c r="H153" s="21" t="str">
        <f>IF(D153="","0",VLOOKUP(D153,Points!$Y$3:$Z$102,2))</f>
        <v>0</v>
      </c>
      <c r="I153" s="26"/>
      <c r="J153" s="40"/>
      <c r="K153" s="41" t="s">
        <v>40</v>
      </c>
      <c r="L153" s="121"/>
      <c r="M153" s="121"/>
      <c r="N153" s="21" t="str">
        <f>IF(L153="","0",VLOOKUP(L153,Points!$U$3:$V$102,2))</f>
        <v>0</v>
      </c>
      <c r="O153" s="42"/>
      <c r="P153" s="36"/>
      <c r="Q153" s="21" t="str">
        <f>IF(P153="","0",VLOOKUP(P153,Points!$Q$3:$R$102,2))</f>
        <v>0</v>
      </c>
      <c r="R153" s="21"/>
      <c r="S153" s="35"/>
      <c r="T153" s="28"/>
      <c r="U153" s="40"/>
      <c r="V153" s="76"/>
      <c r="W153" s="76"/>
      <c r="X153" s="76"/>
      <c r="Y153" s="50"/>
    </row>
    <row r="154" spans="1:25" ht="12.75" customHeight="1">
      <c r="A154" s="49"/>
      <c r="B154" s="75" t="str">
        <f>IF(V145&gt;Points!$A$17,"Elite","Core")</f>
        <v>Elite</v>
      </c>
      <c r="C154" s="26"/>
      <c r="D154" s="118"/>
      <c r="E154" s="119"/>
      <c r="F154" s="119"/>
      <c r="G154" s="120"/>
      <c r="H154" s="21" t="str">
        <f>IF(D154="","0",VLOOKUP(D154,Points!$Y$3:$Z$102,2))</f>
        <v>0</v>
      </c>
      <c r="I154" s="26"/>
      <c r="J154" s="40"/>
      <c r="K154" s="41" t="s">
        <v>41</v>
      </c>
      <c r="L154" s="121"/>
      <c r="M154" s="121"/>
      <c r="N154" s="21" t="str">
        <f>IF(L154="","0",ROUNDUP((VLOOKUP(L154,Points!$U$3:$V$102,2)/2),0))</f>
        <v>0</v>
      </c>
      <c r="O154" s="42"/>
      <c r="P154" s="36"/>
      <c r="Q154" s="21" t="str">
        <f>IF(P154="","0",VLOOKUP(P154,Points!$Q$3:$R$102,2))</f>
        <v>0</v>
      </c>
      <c r="R154" s="21"/>
      <c r="S154" s="35"/>
      <c r="T154" s="28"/>
      <c r="U154" s="40"/>
      <c r="V154" s="76"/>
      <c r="W154" s="76"/>
      <c r="X154" s="76"/>
      <c r="Y154" s="50"/>
    </row>
    <row r="155" spans="1:25" ht="12.75" customHeight="1">
      <c r="A155" s="51"/>
      <c r="B155" s="81"/>
      <c r="C155" s="53"/>
      <c r="D155" s="53"/>
      <c r="E155" s="53"/>
      <c r="F155" s="53"/>
      <c r="G155" s="53"/>
      <c r="H155" s="53"/>
      <c r="I155" s="53"/>
      <c r="J155" s="52"/>
      <c r="K155" s="52"/>
      <c r="L155" s="54"/>
      <c r="M155" s="54"/>
      <c r="N155" s="54"/>
      <c r="O155" s="54"/>
      <c r="P155" s="80"/>
      <c r="Q155" s="52"/>
      <c r="R155" s="52"/>
      <c r="S155" s="52"/>
      <c r="T155" s="52"/>
      <c r="U155" s="52"/>
      <c r="V155" s="52"/>
      <c r="W155" s="54"/>
      <c r="X155" s="54"/>
      <c r="Y155" s="55"/>
    </row>
    <row r="157" spans="1:25" ht="12.75">
      <c r="A157" s="43"/>
      <c r="B157" s="44"/>
      <c r="C157" s="45"/>
      <c r="D157" s="45"/>
      <c r="E157" s="45"/>
      <c r="F157" s="45"/>
      <c r="G157" s="45"/>
      <c r="H157" s="45"/>
      <c r="I157" s="45"/>
      <c r="J157" s="46"/>
      <c r="K157" s="46"/>
      <c r="L157" s="45"/>
      <c r="M157" s="45"/>
      <c r="N157" s="45"/>
      <c r="O157" s="44"/>
      <c r="P157" s="79"/>
      <c r="Q157" s="47"/>
      <c r="R157" s="47"/>
      <c r="S157" s="47"/>
      <c r="T157" s="47"/>
      <c r="U157" s="47"/>
      <c r="V157" s="46"/>
      <c r="W157" s="44"/>
      <c r="X157" s="44"/>
      <c r="Y157" s="48"/>
    </row>
    <row r="158" spans="1:25" ht="12.75" customHeight="1">
      <c r="A158" s="49"/>
      <c r="B158" s="57" t="s">
        <v>188</v>
      </c>
      <c r="C158" s="8" t="s">
        <v>1</v>
      </c>
      <c r="D158" s="8" t="s">
        <v>2</v>
      </c>
      <c r="E158" s="8" t="s">
        <v>3</v>
      </c>
      <c r="F158" s="8" t="s">
        <v>4</v>
      </c>
      <c r="G158" s="8" t="s">
        <v>5</v>
      </c>
      <c r="H158" s="8" t="s">
        <v>6</v>
      </c>
      <c r="I158" s="8" t="s">
        <v>7</v>
      </c>
      <c r="J158" s="21" t="s">
        <v>9</v>
      </c>
      <c r="K158" s="25"/>
      <c r="L158" s="58" t="s">
        <v>39</v>
      </c>
      <c r="M158" s="8"/>
      <c r="N158" s="8" t="s">
        <v>38</v>
      </c>
      <c r="O158" s="21"/>
      <c r="P158" s="58" t="s">
        <v>8</v>
      </c>
      <c r="Q158" s="21" t="s">
        <v>9</v>
      </c>
      <c r="R158" s="21"/>
      <c r="S158" s="59" t="s">
        <v>138</v>
      </c>
      <c r="T158" s="21" t="s">
        <v>9</v>
      </c>
      <c r="U158" s="26"/>
      <c r="V158" s="38" t="s">
        <v>0</v>
      </c>
      <c r="W158" s="122" t="s">
        <v>49</v>
      </c>
      <c r="X158" s="122" t="s">
        <v>50</v>
      </c>
      <c r="Y158" s="50"/>
    </row>
    <row r="159" spans="1:25" ht="12.75">
      <c r="A159" s="83">
        <v>1</v>
      </c>
      <c r="B159" s="39" t="s">
        <v>263</v>
      </c>
      <c r="C159" s="11">
        <v>10</v>
      </c>
      <c r="D159" s="9">
        <v>6</v>
      </c>
      <c r="E159" s="9">
        <v>7</v>
      </c>
      <c r="F159" s="9">
        <v>5</v>
      </c>
      <c r="G159" s="11">
        <v>5</v>
      </c>
      <c r="H159" s="11">
        <v>3</v>
      </c>
      <c r="I159" s="11">
        <v>8</v>
      </c>
      <c r="J159" s="21">
        <f>VLOOKUP(C159,Points!$A$3:$H$15,2)+VLOOKUP(D159,Points!$A$3:$H$15,3)+VLOOKUP(E159,Points!$A$3:$H$15,4)+VLOOKUP(F159,Points!$A$3:$H$15,5)+VLOOKUP(G159,Points!$A$3:$H$15,6)+VLOOKUP(H159,Points!$A$3:$H$15,7)+VLOOKUP(I159,Points!$A$3:$H$15,8)</f>
        <v>75</v>
      </c>
      <c r="K159" s="25"/>
      <c r="L159" s="58" t="s">
        <v>94</v>
      </c>
      <c r="M159" s="9">
        <v>3</v>
      </c>
      <c r="N159" s="8">
        <f>SUM(M159:M161)+(IF(S159="Large Model","1",IF(S160="Large Model","1",IF(S161="Large Model","1",IF(S162="Large Model","1","0")))))</f>
        <v>3</v>
      </c>
      <c r="O159" s="21"/>
      <c r="P159" s="36" t="s">
        <v>66</v>
      </c>
      <c r="Q159" s="21">
        <f>IF(P159="","0",VLOOKUP(P159,Points!$Q$3:$R$102,2))</f>
        <v>8</v>
      </c>
      <c r="R159" s="21"/>
      <c r="S159" s="35"/>
      <c r="T159" s="21" t="str">
        <f>IF(S159="","0",VLOOKUP(S159,Points!$M$3:$N$102,2))</f>
        <v>0</v>
      </c>
      <c r="U159" s="26"/>
      <c r="V159" s="70">
        <f>SUM(J159:J161)+SUM(H165:H168)+N161+SUM(N165:N168)+SUM(Q159:Q162)+SUM(Q165:Q168)+SUM(T159:T162)+SUM(T165:T168)</f>
        <v>96</v>
      </c>
      <c r="W159" s="122"/>
      <c r="X159" s="122"/>
      <c r="Y159" s="50"/>
    </row>
    <row r="160" spans="1:25" ht="12.75">
      <c r="A160" s="83">
        <v>2</v>
      </c>
      <c r="B160" s="39"/>
      <c r="C160" s="19"/>
      <c r="D160" s="18"/>
      <c r="E160" s="9"/>
      <c r="F160" s="10"/>
      <c r="G160" s="12"/>
      <c r="H160" s="13"/>
      <c r="I160" s="14"/>
      <c r="J160" s="21">
        <f>VLOOKUP(D160,Points!$A$3:$H$15,3)+VLOOKUP(E160,Points!$A$3:$H$15,4)+VLOOKUP(F160,Points!$A$3:$H$15,5)</f>
        <v>0</v>
      </c>
      <c r="K160" s="25"/>
      <c r="L160" s="58" t="s">
        <v>10</v>
      </c>
      <c r="M160" s="9"/>
      <c r="N160" s="21" t="s">
        <v>9</v>
      </c>
      <c r="O160" s="21"/>
      <c r="P160" s="36" t="s">
        <v>80</v>
      </c>
      <c r="Q160" s="21">
        <f>IF(P160="","0",VLOOKUP(P160,Points!$Q$3:$R$102,2))</f>
        <v>4</v>
      </c>
      <c r="R160" s="21"/>
      <c r="S160" s="35"/>
      <c r="T160" s="21" t="str">
        <f>IF(S160="","0",VLOOKUP(S160,Points!$M$3:$N$102,2))</f>
        <v>0</v>
      </c>
      <c r="U160" s="26"/>
      <c r="V160" s="25"/>
      <c r="W160" s="122"/>
      <c r="X160" s="122"/>
      <c r="Y160" s="50"/>
    </row>
    <row r="161" spans="1:25" ht="12.75">
      <c r="A161" s="84">
        <v>3</v>
      </c>
      <c r="B161" s="39"/>
      <c r="C161" s="20"/>
      <c r="D161" s="18"/>
      <c r="E161" s="9"/>
      <c r="F161" s="10"/>
      <c r="G161" s="15"/>
      <c r="H161" s="16"/>
      <c r="I161" s="17"/>
      <c r="J161" s="21">
        <f>VLOOKUP(C161,Points!$A$3:$H$15,2)+VLOOKUP(D161,Points!$A$3:$H$15,3)+VLOOKUP(E161,Points!$A$3:$H$15,4)+VLOOKUP(F161,Points!$A$3:$H$15,5)+VLOOKUP(G161,Points!$A$3:$H$15,6)+VLOOKUP(H161,Points!$A$3:$H$15,7)+VLOOKUP(I161,Points!$A$3:$H$15,8)</f>
        <v>0</v>
      </c>
      <c r="K161" s="25"/>
      <c r="L161" s="58" t="s">
        <v>37</v>
      </c>
      <c r="M161" s="9"/>
      <c r="N161" s="21">
        <f>VLOOKUP(M159,Points!$A$3:$J$15,10)+IF(M160="","0",Points!$J$17)+IF(M161="","0",Points!$J$18)+IF(M162="","0",Points!$J$19)</f>
        <v>4</v>
      </c>
      <c r="O161" s="25"/>
      <c r="P161" s="36"/>
      <c r="Q161" s="21" t="str">
        <f>IF(P161="","0",VLOOKUP(P161,Points!$Q$3:$R$102,2))</f>
        <v>0</v>
      </c>
      <c r="R161" s="21"/>
      <c r="S161" s="35"/>
      <c r="T161" s="21" t="str">
        <f>IF(S161="","0",VLOOKUP(S161,Points!$M$3:$N$102,2))</f>
        <v>0</v>
      </c>
      <c r="U161" s="26"/>
      <c r="V161" s="40"/>
      <c r="W161" s="122"/>
      <c r="X161" s="122"/>
      <c r="Y161" s="50"/>
    </row>
    <row r="162" spans="1:25" ht="12.75">
      <c r="A162" s="76"/>
      <c r="B162" s="76"/>
      <c r="C162" s="76"/>
      <c r="D162" s="76"/>
      <c r="E162" s="76"/>
      <c r="F162" s="76"/>
      <c r="G162" s="76"/>
      <c r="H162" s="76"/>
      <c r="I162" s="76"/>
      <c r="J162" s="25"/>
      <c r="K162" s="25"/>
      <c r="L162" s="111" t="s">
        <v>174</v>
      </c>
      <c r="M162" s="73" t="str">
        <f>(IF(S159="Large Model","Yes",IF(S160="Large Model","Yes",IF(S161="Large Model","Yes",IF(S162="Large Model","Yes","No")))))</f>
        <v>No</v>
      </c>
      <c r="N162" s="25"/>
      <c r="O162" s="25"/>
      <c r="P162" s="36"/>
      <c r="Q162" s="21" t="str">
        <f>IF(P162="","0",VLOOKUP(P162,Points!$Q$3:$R$102,2))</f>
        <v>0</v>
      </c>
      <c r="R162" s="21"/>
      <c r="S162" s="35"/>
      <c r="T162" s="21" t="str">
        <f>IF(S162="","0",VLOOKUP(S162,Points!$M$3:$N$102,2))</f>
        <v>0</v>
      </c>
      <c r="U162" s="26"/>
      <c r="V162" s="40"/>
      <c r="W162" s="8"/>
      <c r="X162" s="56">
        <f>SUM(V159*W162)</f>
        <v>0</v>
      </c>
      <c r="Y162" s="50"/>
    </row>
    <row r="163" spans="1:25" ht="12.75">
      <c r="A163" s="49"/>
      <c r="B163" s="123"/>
      <c r="C163" s="26"/>
      <c r="D163" s="26"/>
      <c r="E163" s="26"/>
      <c r="F163" s="26"/>
      <c r="G163" s="26"/>
      <c r="H163" s="26"/>
      <c r="I163" s="26"/>
      <c r="J163" s="25"/>
      <c r="K163" s="25"/>
      <c r="L163" s="26"/>
      <c r="M163" s="26"/>
      <c r="N163" s="26"/>
      <c r="O163" s="26"/>
      <c r="P163" s="75"/>
      <c r="Q163" s="25"/>
      <c r="R163" s="25"/>
      <c r="S163" s="25"/>
      <c r="T163" s="25"/>
      <c r="U163" s="25"/>
      <c r="V163" s="25"/>
      <c r="W163" s="26"/>
      <c r="X163" s="42"/>
      <c r="Y163" s="50"/>
    </row>
    <row r="164" spans="1:25" ht="12.75">
      <c r="A164" s="49"/>
      <c r="B164" s="124"/>
      <c r="C164" s="26"/>
      <c r="D164" s="126" t="s">
        <v>121</v>
      </c>
      <c r="E164" s="127"/>
      <c r="F164" s="127"/>
      <c r="G164" s="128"/>
      <c r="H164" s="21" t="s">
        <v>9</v>
      </c>
      <c r="I164" s="26"/>
      <c r="J164" s="40"/>
      <c r="K164" s="40"/>
      <c r="L164" s="129" t="s">
        <v>29</v>
      </c>
      <c r="M164" s="129"/>
      <c r="N164" s="21" t="s">
        <v>9</v>
      </c>
      <c r="O164" s="42"/>
      <c r="P164" s="58" t="s">
        <v>190</v>
      </c>
      <c r="Q164" s="21" t="s">
        <v>9</v>
      </c>
      <c r="R164" s="21"/>
      <c r="S164" s="59" t="s">
        <v>51</v>
      </c>
      <c r="T164" s="77" t="s">
        <v>9</v>
      </c>
      <c r="U164" s="40"/>
      <c r="V164" s="76"/>
      <c r="W164" s="76"/>
      <c r="X164" s="76"/>
      <c r="Y164" s="50"/>
    </row>
    <row r="165" spans="1:25" ht="12.75" customHeight="1">
      <c r="A165" s="49"/>
      <c r="B165" s="124"/>
      <c r="C165" s="26"/>
      <c r="D165" s="118"/>
      <c r="E165" s="119"/>
      <c r="F165" s="119"/>
      <c r="G165" s="120"/>
      <c r="H165" s="21" t="str">
        <f>IF(D165="","0",VLOOKUP(D165,Points!$Y$3:$Z$102,2))</f>
        <v>0</v>
      </c>
      <c r="I165" s="26"/>
      <c r="J165" s="40"/>
      <c r="K165" s="41" t="s">
        <v>40</v>
      </c>
      <c r="L165" s="121" t="s">
        <v>14</v>
      </c>
      <c r="M165" s="121"/>
      <c r="N165" s="21">
        <f>IF(L165="","0",VLOOKUP(L165,Points!$U$3:$V$102,2))</f>
        <v>3</v>
      </c>
      <c r="O165" s="42"/>
      <c r="P165" s="36"/>
      <c r="Q165" s="21" t="str">
        <f>IF(P165="","0",VLOOKUP(P165,Points!$Q$3:$R$102,2))</f>
        <v>0</v>
      </c>
      <c r="R165" s="26"/>
      <c r="S165" s="35"/>
      <c r="T165" s="28"/>
      <c r="U165" s="40"/>
      <c r="V165" s="76"/>
      <c r="W165" s="76"/>
      <c r="X165" s="76"/>
      <c r="Y165" s="50"/>
    </row>
    <row r="166" spans="1:25" ht="12.75" customHeight="1">
      <c r="A166" s="49"/>
      <c r="B166" s="125"/>
      <c r="C166" s="26"/>
      <c r="D166" s="118"/>
      <c r="E166" s="119"/>
      <c r="F166" s="119"/>
      <c r="G166" s="120"/>
      <c r="H166" s="21" t="str">
        <f>IF(D166="","0",VLOOKUP(D166,Points!$Y$3:$Z$102,2))</f>
        <v>0</v>
      </c>
      <c r="I166" s="26"/>
      <c r="J166" s="40"/>
      <c r="K166" s="41" t="s">
        <v>41</v>
      </c>
      <c r="L166" s="121" t="s">
        <v>23</v>
      </c>
      <c r="M166" s="121"/>
      <c r="N166" s="21">
        <f>IF(L166="","0",ROUNDUP((VLOOKUP(L166,Points!$U$3:$V$102,2)/2),0))</f>
        <v>2</v>
      </c>
      <c r="O166" s="42"/>
      <c r="P166" s="36"/>
      <c r="Q166" s="21" t="str">
        <f>IF(P166="","0",VLOOKUP(P166,Points!$Q$3:$R$102,2))</f>
        <v>0</v>
      </c>
      <c r="R166" s="26"/>
      <c r="S166" s="35"/>
      <c r="T166" s="28"/>
      <c r="U166" s="40"/>
      <c r="V166" s="76"/>
      <c r="W166" s="76"/>
      <c r="X166" s="76"/>
      <c r="Y166" s="50"/>
    </row>
    <row r="167" spans="1:25" ht="12.75" customHeight="1">
      <c r="A167" s="49"/>
      <c r="B167" s="76"/>
      <c r="C167" s="26"/>
      <c r="D167" s="118"/>
      <c r="E167" s="119"/>
      <c r="F167" s="119"/>
      <c r="G167" s="120"/>
      <c r="H167" s="21" t="str">
        <f>IF(D167="","0",VLOOKUP(D167,Points!$Y$3:$Z$102,2))</f>
        <v>0</v>
      </c>
      <c r="I167" s="26"/>
      <c r="J167" s="40"/>
      <c r="K167" s="41" t="s">
        <v>40</v>
      </c>
      <c r="L167" s="121"/>
      <c r="M167" s="121"/>
      <c r="N167" s="21" t="str">
        <f>IF(L167="","0",VLOOKUP(L167,Points!$U$3:$V$102,2))</f>
        <v>0</v>
      </c>
      <c r="O167" s="42"/>
      <c r="P167" s="36"/>
      <c r="Q167" s="21" t="str">
        <f>IF(P167="","0",VLOOKUP(P167,Points!$Q$3:$R$102,2))</f>
        <v>0</v>
      </c>
      <c r="R167" s="21"/>
      <c r="S167" s="35"/>
      <c r="T167" s="28"/>
      <c r="U167" s="40"/>
      <c r="V167" s="76"/>
      <c r="W167" s="76"/>
      <c r="X167" s="76"/>
      <c r="Y167" s="50"/>
    </row>
    <row r="168" spans="1:25" ht="12.75" customHeight="1">
      <c r="A168" s="49"/>
      <c r="B168" s="75" t="str">
        <f>IF(V159&gt;Points!$A$17,"Elite","Core")</f>
        <v>Elite</v>
      </c>
      <c r="C168" s="26"/>
      <c r="D168" s="118"/>
      <c r="E168" s="119"/>
      <c r="F168" s="119"/>
      <c r="G168" s="120"/>
      <c r="H168" s="21" t="str">
        <f>IF(D168="","0",VLOOKUP(D168,Points!$Y$3:$Z$102,2))</f>
        <v>0</v>
      </c>
      <c r="I168" s="26"/>
      <c r="J168" s="40"/>
      <c r="K168" s="41" t="s">
        <v>41</v>
      </c>
      <c r="L168" s="121"/>
      <c r="M168" s="121"/>
      <c r="N168" s="21" t="str">
        <f>IF(L168="","0",ROUNDUP((VLOOKUP(L168,Points!$U$3:$V$102,2)/2),0))</f>
        <v>0</v>
      </c>
      <c r="O168" s="42"/>
      <c r="P168" s="36"/>
      <c r="Q168" s="21" t="str">
        <f>IF(P168="","0",VLOOKUP(P168,Points!$Q$3:$R$102,2))</f>
        <v>0</v>
      </c>
      <c r="R168" s="21"/>
      <c r="S168" s="35"/>
      <c r="T168" s="28"/>
      <c r="U168" s="40"/>
      <c r="V168" s="76"/>
      <c r="W168" s="76"/>
      <c r="X168" s="76"/>
      <c r="Y168" s="50"/>
    </row>
    <row r="169" spans="1:25" ht="12.75" customHeight="1">
      <c r="A169" s="51"/>
      <c r="B169" s="81"/>
      <c r="C169" s="53"/>
      <c r="D169" s="53"/>
      <c r="E169" s="53"/>
      <c r="F169" s="53"/>
      <c r="G169" s="53"/>
      <c r="H169" s="53"/>
      <c r="I169" s="53"/>
      <c r="J169" s="52"/>
      <c r="K169" s="52"/>
      <c r="L169" s="54"/>
      <c r="M169" s="54"/>
      <c r="N169" s="54"/>
      <c r="O169" s="54"/>
      <c r="P169" s="80"/>
      <c r="Q169" s="52"/>
      <c r="R169" s="52"/>
      <c r="S169" s="52"/>
      <c r="T169" s="52"/>
      <c r="U169" s="52"/>
      <c r="V169" s="52"/>
      <c r="W169" s="54"/>
      <c r="X169" s="54"/>
      <c r="Y169" s="55"/>
    </row>
    <row r="170" ht="12.75" customHeight="1">
      <c r="B170" s="82"/>
    </row>
    <row r="171" spans="1:25" ht="12.75">
      <c r="A171" s="43"/>
      <c r="B171" s="44"/>
      <c r="C171" s="45"/>
      <c r="D171" s="45"/>
      <c r="E171" s="45"/>
      <c r="F171" s="45"/>
      <c r="G171" s="45"/>
      <c r="H171" s="45"/>
      <c r="I171" s="45"/>
      <c r="J171" s="46"/>
      <c r="K171" s="46"/>
      <c r="L171" s="45"/>
      <c r="M171" s="45"/>
      <c r="N171" s="45"/>
      <c r="O171" s="44"/>
      <c r="P171" s="79"/>
      <c r="Q171" s="47"/>
      <c r="R171" s="47"/>
      <c r="S171" s="47"/>
      <c r="T171" s="47"/>
      <c r="U171" s="47"/>
      <c r="V171" s="46"/>
      <c r="W171" s="44"/>
      <c r="X171" s="44"/>
      <c r="Y171" s="48"/>
    </row>
    <row r="172" spans="1:25" ht="12.75" customHeight="1">
      <c r="A172" s="49"/>
      <c r="B172" s="57" t="s">
        <v>188</v>
      </c>
      <c r="C172" s="8" t="s">
        <v>1</v>
      </c>
      <c r="D172" s="8" t="s">
        <v>2</v>
      </c>
      <c r="E172" s="8" t="s">
        <v>3</v>
      </c>
      <c r="F172" s="8" t="s">
        <v>4</v>
      </c>
      <c r="G172" s="8" t="s">
        <v>5</v>
      </c>
      <c r="H172" s="8" t="s">
        <v>6</v>
      </c>
      <c r="I172" s="8" t="s">
        <v>7</v>
      </c>
      <c r="J172" s="21" t="s">
        <v>9</v>
      </c>
      <c r="K172" s="25"/>
      <c r="L172" s="58" t="s">
        <v>39</v>
      </c>
      <c r="M172" s="8"/>
      <c r="N172" s="8" t="s">
        <v>38</v>
      </c>
      <c r="O172" s="21"/>
      <c r="P172" s="58" t="s">
        <v>8</v>
      </c>
      <c r="Q172" s="21" t="s">
        <v>9</v>
      </c>
      <c r="R172" s="21"/>
      <c r="S172" s="59" t="s">
        <v>138</v>
      </c>
      <c r="T172" s="21" t="s">
        <v>9</v>
      </c>
      <c r="U172" s="26"/>
      <c r="V172" s="38" t="s">
        <v>0</v>
      </c>
      <c r="W172" s="122" t="s">
        <v>49</v>
      </c>
      <c r="X172" s="122" t="s">
        <v>50</v>
      </c>
      <c r="Y172" s="50"/>
    </row>
    <row r="173" spans="1:25" ht="12.75">
      <c r="A173" s="83">
        <v>1</v>
      </c>
      <c r="B173" s="39" t="s">
        <v>265</v>
      </c>
      <c r="C173" s="11">
        <v>10</v>
      </c>
      <c r="D173" s="9">
        <v>2</v>
      </c>
      <c r="E173" s="9">
        <v>7</v>
      </c>
      <c r="F173" s="9">
        <v>5</v>
      </c>
      <c r="G173" s="11">
        <v>6</v>
      </c>
      <c r="H173" s="11">
        <v>1</v>
      </c>
      <c r="I173" s="11">
        <v>7</v>
      </c>
      <c r="J173" s="21">
        <f>VLOOKUP(C173,Points!$A$3:$H$15,2)+VLOOKUP(D173,Points!$A$3:$H$15,3)+VLOOKUP(E173,Points!$A$3:$H$15,4)+VLOOKUP(F173,Points!$A$3:$H$15,5)+VLOOKUP(G173,Points!$A$3:$H$15,6)+VLOOKUP(H173,Points!$A$3:$H$15,7)+VLOOKUP(I173,Points!$A$3:$H$15,8)</f>
        <v>44</v>
      </c>
      <c r="K173" s="25"/>
      <c r="L173" s="58" t="s">
        <v>94</v>
      </c>
      <c r="M173" s="9">
        <v>4</v>
      </c>
      <c r="N173" s="8">
        <f>SUM(M173:M175)+(IF(S173="Large Model","1",IF(S174="Large Model","1",IF(S175="Large Model","1",IF(S176="Large Model","1","0")))))</f>
        <v>5</v>
      </c>
      <c r="O173" s="21"/>
      <c r="P173" s="36" t="s">
        <v>44</v>
      </c>
      <c r="Q173" s="21">
        <f>IF(P173="","0",VLOOKUP(P173,Points!$Q$3:$R$102,2))</f>
        <v>6</v>
      </c>
      <c r="R173" s="21"/>
      <c r="S173" s="35"/>
      <c r="T173" s="21" t="str">
        <f>IF(S173="","0",VLOOKUP(S173,Points!$M$3:$N$102,2))</f>
        <v>0</v>
      </c>
      <c r="U173" s="26"/>
      <c r="V173" s="70">
        <f>SUM(J173:J175)+SUM(H179:H182)+N175+SUM(N179:N182)+SUM(Q173:Q176)+SUM(Q179:Q182)+SUM(T173:T176)+SUM(T179:T182)</f>
        <v>80</v>
      </c>
      <c r="W173" s="122"/>
      <c r="X173" s="122"/>
      <c r="Y173" s="50"/>
    </row>
    <row r="174" spans="1:25" ht="12.75">
      <c r="A174" s="83">
        <v>2</v>
      </c>
      <c r="B174" s="39"/>
      <c r="C174" s="19"/>
      <c r="D174" s="18"/>
      <c r="E174" s="9"/>
      <c r="F174" s="10"/>
      <c r="G174" s="12"/>
      <c r="H174" s="13"/>
      <c r="I174" s="14"/>
      <c r="J174" s="21">
        <f>VLOOKUP(D174,Points!$A$3:$H$15,3)+VLOOKUP(E174,Points!$A$3:$H$15,4)+VLOOKUP(F174,Points!$A$3:$H$15,5)</f>
        <v>0</v>
      </c>
      <c r="K174" s="25"/>
      <c r="L174" s="58" t="s">
        <v>10</v>
      </c>
      <c r="M174" s="9"/>
      <c r="N174" s="21" t="s">
        <v>9</v>
      </c>
      <c r="O174" s="21"/>
      <c r="P174" s="36" t="s">
        <v>71</v>
      </c>
      <c r="Q174" s="21">
        <f>IF(P174="","0",VLOOKUP(P174,Points!$Q$3:$R$102,2))</f>
        <v>12</v>
      </c>
      <c r="R174" s="21"/>
      <c r="S174" s="35"/>
      <c r="T174" s="21" t="str">
        <f>IF(S174="","0",VLOOKUP(S174,Points!$M$3:$N$102,2))</f>
        <v>0</v>
      </c>
      <c r="U174" s="26"/>
      <c r="V174" s="25"/>
      <c r="W174" s="122"/>
      <c r="X174" s="122"/>
      <c r="Y174" s="50"/>
    </row>
    <row r="175" spans="1:25" ht="12.75">
      <c r="A175" s="84">
        <v>3</v>
      </c>
      <c r="B175" s="39"/>
      <c r="C175" s="20"/>
      <c r="D175" s="18"/>
      <c r="E175" s="9"/>
      <c r="F175" s="10"/>
      <c r="G175" s="15"/>
      <c r="H175" s="16"/>
      <c r="I175" s="17"/>
      <c r="J175" s="21">
        <f>VLOOKUP(C175,Points!$A$3:$H$15,2)+VLOOKUP(D175,Points!$A$3:$H$15,3)+VLOOKUP(E175,Points!$A$3:$H$15,4)+VLOOKUP(F175,Points!$A$3:$H$15,5)+VLOOKUP(G175,Points!$A$3:$H$15,6)+VLOOKUP(H175,Points!$A$3:$H$15,7)+VLOOKUP(I175,Points!$A$3:$H$15,8)</f>
        <v>0</v>
      </c>
      <c r="K175" s="25"/>
      <c r="L175" s="58" t="s">
        <v>37</v>
      </c>
      <c r="M175" s="9">
        <v>1</v>
      </c>
      <c r="N175" s="21">
        <f>VLOOKUP(M173,Points!$A$3:$J$15,10)+IF(M174="","0",Points!$J$17)+IF(M175="","0",Points!$J$18)+IF(M176="","0",Points!$J$19)</f>
        <v>10</v>
      </c>
      <c r="O175" s="25"/>
      <c r="P175" s="36"/>
      <c r="Q175" s="21" t="str">
        <f>IF(P175="","0",VLOOKUP(P175,Points!$Q$3:$R$102,2))</f>
        <v>0</v>
      </c>
      <c r="R175" s="21"/>
      <c r="S175" s="35"/>
      <c r="T175" s="21" t="str">
        <f>IF(S175="","0",VLOOKUP(S175,Points!$M$3:$N$102,2))</f>
        <v>0</v>
      </c>
      <c r="U175" s="26"/>
      <c r="V175" s="40"/>
      <c r="W175" s="122"/>
      <c r="X175" s="122"/>
      <c r="Y175" s="50"/>
    </row>
    <row r="176" spans="1:25" ht="12.75">
      <c r="A176" s="76"/>
      <c r="B176" s="76"/>
      <c r="C176" s="76"/>
      <c r="D176" s="76"/>
      <c r="E176" s="76"/>
      <c r="F176" s="76"/>
      <c r="G176" s="76"/>
      <c r="H176" s="76"/>
      <c r="I176" s="76"/>
      <c r="J176" s="25"/>
      <c r="K176" s="25"/>
      <c r="L176" s="111" t="s">
        <v>174</v>
      </c>
      <c r="M176" s="73" t="str">
        <f>(IF(S173="Large Model","Yes",IF(S174="Large Model","Yes",IF(S175="Large Model","Yes",IF(S176="Large Model","Yes","No")))))</f>
        <v>No</v>
      </c>
      <c r="N176" s="25"/>
      <c r="O176" s="25"/>
      <c r="P176" s="36"/>
      <c r="Q176" s="21" t="str">
        <f>IF(P176="","0",VLOOKUP(P176,Points!$Q$3:$R$102,2))</f>
        <v>0</v>
      </c>
      <c r="R176" s="21"/>
      <c r="S176" s="35"/>
      <c r="T176" s="21" t="str">
        <f>IF(S176="","0",VLOOKUP(S176,Points!$M$3:$N$102,2))</f>
        <v>0</v>
      </c>
      <c r="U176" s="26"/>
      <c r="V176" s="40"/>
      <c r="W176" s="8"/>
      <c r="X176" s="56">
        <f>SUM(V173*W176)</f>
        <v>0</v>
      </c>
      <c r="Y176" s="50"/>
    </row>
    <row r="177" spans="1:25" ht="12.75">
      <c r="A177" s="49"/>
      <c r="B177" s="123"/>
      <c r="C177" s="26"/>
      <c r="D177" s="26"/>
      <c r="E177" s="26"/>
      <c r="F177" s="26"/>
      <c r="G177" s="26"/>
      <c r="H177" s="26"/>
      <c r="I177" s="26"/>
      <c r="J177" s="25"/>
      <c r="K177" s="25"/>
      <c r="L177" s="26"/>
      <c r="M177" s="26"/>
      <c r="N177" s="26"/>
      <c r="O177" s="26"/>
      <c r="P177" s="75"/>
      <c r="Q177" s="25"/>
      <c r="R177" s="25"/>
      <c r="S177" s="25"/>
      <c r="T177" s="25"/>
      <c r="U177" s="25"/>
      <c r="V177" s="25"/>
      <c r="W177" s="26"/>
      <c r="X177" s="42"/>
      <c r="Y177" s="50"/>
    </row>
    <row r="178" spans="1:25" ht="12.75">
      <c r="A178" s="49"/>
      <c r="B178" s="124"/>
      <c r="C178" s="26"/>
      <c r="D178" s="126" t="s">
        <v>121</v>
      </c>
      <c r="E178" s="127"/>
      <c r="F178" s="127"/>
      <c r="G178" s="128"/>
      <c r="H178" s="21" t="s">
        <v>9</v>
      </c>
      <c r="I178" s="26"/>
      <c r="J178" s="40"/>
      <c r="K178" s="40"/>
      <c r="L178" s="129" t="s">
        <v>29</v>
      </c>
      <c r="M178" s="129"/>
      <c r="N178" s="21" t="s">
        <v>9</v>
      </c>
      <c r="O178" s="42"/>
      <c r="P178" s="58" t="s">
        <v>190</v>
      </c>
      <c r="Q178" s="21" t="s">
        <v>9</v>
      </c>
      <c r="R178" s="21"/>
      <c r="S178" s="59" t="s">
        <v>51</v>
      </c>
      <c r="T178" s="77" t="s">
        <v>9</v>
      </c>
      <c r="U178" s="40"/>
      <c r="V178" s="76"/>
      <c r="W178" s="76"/>
      <c r="X178" s="76"/>
      <c r="Y178" s="50"/>
    </row>
    <row r="179" spans="1:25" ht="12.75" customHeight="1">
      <c r="A179" s="49"/>
      <c r="B179" s="124"/>
      <c r="C179" s="26"/>
      <c r="D179" s="118"/>
      <c r="E179" s="119"/>
      <c r="F179" s="119"/>
      <c r="G179" s="120"/>
      <c r="H179" s="21" t="str">
        <f>IF(D179="","0",VLOOKUP(D179,Points!$Y$3:$Z$102,2))</f>
        <v>0</v>
      </c>
      <c r="I179" s="26"/>
      <c r="J179" s="40"/>
      <c r="K179" s="41" t="s">
        <v>40</v>
      </c>
      <c r="L179" s="121" t="s">
        <v>266</v>
      </c>
      <c r="M179" s="121"/>
      <c r="N179" s="21">
        <f>IF(L179="","0",VLOOKUP(L179,Points!$U$3:$V$102,2))</f>
        <v>8</v>
      </c>
      <c r="O179" s="42"/>
      <c r="P179" s="36"/>
      <c r="Q179" s="21" t="str">
        <f>IF(P179="","0",VLOOKUP(P179,Points!$Q$3:$R$102,2))</f>
        <v>0</v>
      </c>
      <c r="R179" s="26"/>
      <c r="S179" s="35"/>
      <c r="T179" s="28"/>
      <c r="U179" s="40"/>
      <c r="V179" s="76"/>
      <c r="W179" s="76"/>
      <c r="X179" s="76"/>
      <c r="Y179" s="50"/>
    </row>
    <row r="180" spans="1:25" ht="12.75" customHeight="1">
      <c r="A180" s="49"/>
      <c r="B180" s="125"/>
      <c r="C180" s="26"/>
      <c r="D180" s="118"/>
      <c r="E180" s="119"/>
      <c r="F180" s="119"/>
      <c r="G180" s="120"/>
      <c r="H180" s="21" t="str">
        <f>IF(D180="","0",VLOOKUP(D180,Points!$Y$3:$Z$102,2))</f>
        <v>0</v>
      </c>
      <c r="I180" s="26"/>
      <c r="J180" s="40"/>
      <c r="K180" s="41" t="s">
        <v>41</v>
      </c>
      <c r="L180" s="121"/>
      <c r="M180" s="121"/>
      <c r="N180" s="21" t="str">
        <f>IF(L180="","0",ROUNDUP((VLOOKUP(L180,Points!$U$3:$V$102,2)/2),0))</f>
        <v>0</v>
      </c>
      <c r="O180" s="42"/>
      <c r="P180" s="36"/>
      <c r="Q180" s="21" t="str">
        <f>IF(P180="","0",VLOOKUP(P180,Points!$Q$3:$R$102,2))</f>
        <v>0</v>
      </c>
      <c r="R180" s="26"/>
      <c r="S180" s="35"/>
      <c r="T180" s="28"/>
      <c r="U180" s="40"/>
      <c r="V180" s="76"/>
      <c r="W180" s="76"/>
      <c r="X180" s="76"/>
      <c r="Y180" s="50"/>
    </row>
    <row r="181" spans="1:25" ht="12.75" customHeight="1">
      <c r="A181" s="49"/>
      <c r="B181" s="76"/>
      <c r="C181" s="26"/>
      <c r="D181" s="118"/>
      <c r="E181" s="119"/>
      <c r="F181" s="119"/>
      <c r="G181" s="120"/>
      <c r="H181" s="21" t="str">
        <f>IF(D181="","0",VLOOKUP(D181,Points!$Y$3:$Z$102,2))</f>
        <v>0</v>
      </c>
      <c r="I181" s="26"/>
      <c r="J181" s="40"/>
      <c r="K181" s="41" t="s">
        <v>40</v>
      </c>
      <c r="L181" s="121"/>
      <c r="M181" s="121"/>
      <c r="N181" s="21" t="str">
        <f>IF(L181="","0",VLOOKUP(L181,Points!$U$3:$V$102,2))</f>
        <v>0</v>
      </c>
      <c r="O181" s="42"/>
      <c r="P181" s="36"/>
      <c r="Q181" s="21" t="str">
        <f>IF(P181="","0",VLOOKUP(P181,Points!$Q$3:$R$102,2))</f>
        <v>0</v>
      </c>
      <c r="R181" s="21"/>
      <c r="S181" s="35"/>
      <c r="T181" s="28"/>
      <c r="U181" s="40"/>
      <c r="V181" s="76"/>
      <c r="W181" s="76"/>
      <c r="X181" s="76"/>
      <c r="Y181" s="50"/>
    </row>
    <row r="182" spans="1:25" ht="12.75" customHeight="1">
      <c r="A182" s="49"/>
      <c r="B182" s="75" t="str">
        <f>IF(V173&gt;Points!$A$17,"Elite","Core")</f>
        <v>Elite</v>
      </c>
      <c r="C182" s="26"/>
      <c r="D182" s="118"/>
      <c r="E182" s="119"/>
      <c r="F182" s="119"/>
      <c r="G182" s="120"/>
      <c r="H182" s="21" t="str">
        <f>IF(D182="","0",VLOOKUP(D182,Points!$Y$3:$Z$102,2))</f>
        <v>0</v>
      </c>
      <c r="I182" s="26"/>
      <c r="J182" s="40"/>
      <c r="K182" s="41" t="s">
        <v>41</v>
      </c>
      <c r="L182" s="121"/>
      <c r="M182" s="121"/>
      <c r="N182" s="21" t="str">
        <f>IF(L182="","0",ROUNDUP((VLOOKUP(L182,Points!$U$3:$V$102,2)/2),0))</f>
        <v>0</v>
      </c>
      <c r="O182" s="42"/>
      <c r="P182" s="36"/>
      <c r="Q182" s="21" t="str">
        <f>IF(P182="","0",VLOOKUP(P182,Points!$Q$3:$R$102,2))</f>
        <v>0</v>
      </c>
      <c r="R182" s="21"/>
      <c r="S182" s="35"/>
      <c r="T182" s="28"/>
      <c r="U182" s="40"/>
      <c r="V182" s="76"/>
      <c r="W182" s="76"/>
      <c r="X182" s="76"/>
      <c r="Y182" s="50"/>
    </row>
    <row r="183" spans="1:25" ht="12.75" customHeight="1">
      <c r="A183" s="51"/>
      <c r="B183" s="81"/>
      <c r="C183" s="53"/>
      <c r="D183" s="53"/>
      <c r="E183" s="53"/>
      <c r="F183" s="53"/>
      <c r="G183" s="53"/>
      <c r="H183" s="53"/>
      <c r="I183" s="53"/>
      <c r="J183" s="52"/>
      <c r="K183" s="52"/>
      <c r="L183" s="54"/>
      <c r="M183" s="54"/>
      <c r="N183" s="54"/>
      <c r="O183" s="54"/>
      <c r="P183" s="80"/>
      <c r="Q183" s="52"/>
      <c r="R183" s="52"/>
      <c r="S183" s="52"/>
      <c r="T183" s="52"/>
      <c r="U183" s="52"/>
      <c r="V183" s="52"/>
      <c r="W183" s="54"/>
      <c r="X183" s="54"/>
      <c r="Y183" s="55"/>
    </row>
    <row r="184" ht="12.75" customHeight="1">
      <c r="B184" s="82"/>
    </row>
    <row r="185" spans="1:25" ht="12.75">
      <c r="A185" s="43"/>
      <c r="B185" s="44"/>
      <c r="C185" s="45"/>
      <c r="D185" s="45"/>
      <c r="E185" s="45"/>
      <c r="F185" s="45"/>
      <c r="G185" s="45"/>
      <c r="H185" s="45"/>
      <c r="I185" s="45"/>
      <c r="J185" s="46"/>
      <c r="K185" s="46"/>
      <c r="L185" s="45"/>
      <c r="M185" s="45"/>
      <c r="N185" s="45"/>
      <c r="O185" s="44"/>
      <c r="P185" s="79"/>
      <c r="Q185" s="47"/>
      <c r="R185" s="47"/>
      <c r="S185" s="47"/>
      <c r="T185" s="47"/>
      <c r="U185" s="47"/>
      <c r="V185" s="46"/>
      <c r="W185" s="44"/>
      <c r="X185" s="44"/>
      <c r="Y185" s="48"/>
    </row>
    <row r="186" spans="1:25" ht="12.75" customHeight="1">
      <c r="A186" s="49"/>
      <c r="B186" s="57" t="s">
        <v>188</v>
      </c>
      <c r="C186" s="8" t="s">
        <v>1</v>
      </c>
      <c r="D186" s="8" t="s">
        <v>2</v>
      </c>
      <c r="E186" s="8" t="s">
        <v>3</v>
      </c>
      <c r="F186" s="8" t="s">
        <v>4</v>
      </c>
      <c r="G186" s="8" t="s">
        <v>5</v>
      </c>
      <c r="H186" s="8" t="s">
        <v>6</v>
      </c>
      <c r="I186" s="8" t="s">
        <v>7</v>
      </c>
      <c r="J186" s="21" t="s">
        <v>9</v>
      </c>
      <c r="K186" s="25"/>
      <c r="L186" s="58" t="s">
        <v>39</v>
      </c>
      <c r="M186" s="8"/>
      <c r="N186" s="8" t="s">
        <v>38</v>
      </c>
      <c r="O186" s="21"/>
      <c r="P186" s="58" t="s">
        <v>8</v>
      </c>
      <c r="Q186" s="21" t="s">
        <v>9</v>
      </c>
      <c r="R186" s="21"/>
      <c r="S186" s="59" t="s">
        <v>138</v>
      </c>
      <c r="T186" s="21" t="s">
        <v>9</v>
      </c>
      <c r="U186" s="26"/>
      <c r="V186" s="38" t="s">
        <v>0</v>
      </c>
      <c r="W186" s="122" t="s">
        <v>49</v>
      </c>
      <c r="X186" s="122" t="s">
        <v>50</v>
      </c>
      <c r="Y186" s="50"/>
    </row>
    <row r="187" spans="1:25" ht="12.75">
      <c r="A187" s="83">
        <v>1</v>
      </c>
      <c r="B187" s="39" t="s">
        <v>267</v>
      </c>
      <c r="C187" s="11">
        <v>9</v>
      </c>
      <c r="D187" s="9">
        <v>2</v>
      </c>
      <c r="E187" s="9">
        <v>6</v>
      </c>
      <c r="F187" s="9">
        <v>4</v>
      </c>
      <c r="G187" s="11">
        <v>4</v>
      </c>
      <c r="H187" s="11">
        <v>1</v>
      </c>
      <c r="I187" s="11">
        <v>7</v>
      </c>
      <c r="J187" s="21">
        <f>VLOOKUP(C187,Points!$A$3:$H$15,2)+VLOOKUP(D187,Points!$A$3:$H$15,3)+VLOOKUP(E187,Points!$A$3:$H$15,4)+VLOOKUP(F187,Points!$A$3:$H$15,5)+VLOOKUP(G187,Points!$A$3:$H$15,6)+VLOOKUP(H187,Points!$A$3:$H$15,7)+VLOOKUP(I187,Points!$A$3:$H$15,8)</f>
        <v>26</v>
      </c>
      <c r="K187" s="25"/>
      <c r="L187" s="58" t="s">
        <v>94</v>
      </c>
      <c r="M187" s="9">
        <v>3</v>
      </c>
      <c r="N187" s="8">
        <f>SUM(M187:M189)+(IF(S187="Large Model","1",IF(S188="Large Model","1",IF(S189="Large Model","1",IF(S190="Large Model","1","0")))))</f>
        <v>4</v>
      </c>
      <c r="O187" s="21"/>
      <c r="P187" s="36" t="s">
        <v>66</v>
      </c>
      <c r="Q187" s="21">
        <f>IF(P187="","0",VLOOKUP(P187,Points!$Q$3:$R$102,2))</f>
        <v>8</v>
      </c>
      <c r="R187" s="21"/>
      <c r="S187" s="35"/>
      <c r="T187" s="21" t="str">
        <f>IF(S187="","0",VLOOKUP(S187,Points!$M$3:$N$102,2))</f>
        <v>0</v>
      </c>
      <c r="U187" s="26"/>
      <c r="V187" s="70">
        <f>SUM(J187:J189)+SUM(H193:H196)+N189+SUM(N193:N196)+SUM(Q187:Q190)+SUM(Q193:Q196)+SUM(T187:T190)+SUM(T193:T196)</f>
        <v>47</v>
      </c>
      <c r="W187" s="122"/>
      <c r="X187" s="122"/>
      <c r="Y187" s="50"/>
    </row>
    <row r="188" spans="1:25" ht="12.75">
      <c r="A188" s="83">
        <v>2</v>
      </c>
      <c r="B188" s="39"/>
      <c r="C188" s="19"/>
      <c r="D188" s="18"/>
      <c r="E188" s="9"/>
      <c r="F188" s="10"/>
      <c r="G188" s="12"/>
      <c r="H188" s="13"/>
      <c r="I188" s="14"/>
      <c r="J188" s="21">
        <f>VLOOKUP(D188,Points!$A$3:$H$15,3)+VLOOKUP(E188,Points!$A$3:$H$15,4)+VLOOKUP(F188,Points!$A$3:$H$15,5)</f>
        <v>0</v>
      </c>
      <c r="K188" s="25"/>
      <c r="L188" s="58" t="s">
        <v>10</v>
      </c>
      <c r="M188" s="9">
        <v>1</v>
      </c>
      <c r="N188" s="21" t="s">
        <v>9</v>
      </c>
      <c r="O188" s="21"/>
      <c r="P188" s="36"/>
      <c r="Q188" s="21" t="str">
        <f>IF(P188="","0",VLOOKUP(P188,Points!$Q$3:$R$102,2))</f>
        <v>0</v>
      </c>
      <c r="R188" s="21"/>
      <c r="S188" s="35"/>
      <c r="T188" s="21" t="str">
        <f>IF(S188="","0",VLOOKUP(S188,Points!$M$3:$N$102,2))</f>
        <v>0</v>
      </c>
      <c r="U188" s="26"/>
      <c r="V188" s="25"/>
      <c r="W188" s="122"/>
      <c r="X188" s="122"/>
      <c r="Y188" s="50"/>
    </row>
    <row r="189" spans="1:25" ht="12.75">
      <c r="A189" s="84">
        <v>3</v>
      </c>
      <c r="B189" s="39"/>
      <c r="C189" s="20"/>
      <c r="D189" s="18"/>
      <c r="E189" s="9"/>
      <c r="F189" s="10"/>
      <c r="G189" s="15"/>
      <c r="H189" s="16"/>
      <c r="I189" s="17"/>
      <c r="J189" s="21">
        <f>VLOOKUP(C189,Points!$A$3:$H$15,2)+VLOOKUP(D189,Points!$A$3:$H$15,3)+VLOOKUP(E189,Points!$A$3:$H$15,4)+VLOOKUP(F189,Points!$A$3:$H$15,5)+VLOOKUP(G189,Points!$A$3:$H$15,6)+VLOOKUP(H189,Points!$A$3:$H$15,7)+VLOOKUP(I189,Points!$A$3:$H$15,8)</f>
        <v>0</v>
      </c>
      <c r="K189" s="25"/>
      <c r="L189" s="58" t="s">
        <v>37</v>
      </c>
      <c r="M189" s="9"/>
      <c r="N189" s="21">
        <f>VLOOKUP(M187,Points!$A$3:$J$15,10)+IF(M188="","0",Points!$J$17)+IF(M189="","0",Points!$J$18)+IF(M190="","0",Points!$J$19)</f>
        <v>5</v>
      </c>
      <c r="O189" s="25"/>
      <c r="P189" s="36"/>
      <c r="Q189" s="21" t="str">
        <f>IF(P189="","0",VLOOKUP(P189,Points!$Q$3:$R$102,2))</f>
        <v>0</v>
      </c>
      <c r="R189" s="21"/>
      <c r="S189" s="35"/>
      <c r="T189" s="21" t="str">
        <f>IF(S189="","0",VLOOKUP(S189,Points!$M$3:$N$102,2))</f>
        <v>0</v>
      </c>
      <c r="U189" s="26"/>
      <c r="V189" s="40"/>
      <c r="W189" s="122"/>
      <c r="X189" s="122"/>
      <c r="Y189" s="50"/>
    </row>
    <row r="190" spans="1:25" ht="12.75">
      <c r="A190" s="76"/>
      <c r="B190" s="76"/>
      <c r="C190" s="76"/>
      <c r="D190" s="76"/>
      <c r="E190" s="76"/>
      <c r="F190" s="76"/>
      <c r="G190" s="76"/>
      <c r="H190" s="76"/>
      <c r="I190" s="76"/>
      <c r="J190" s="25"/>
      <c r="K190" s="25"/>
      <c r="L190" s="111" t="s">
        <v>174</v>
      </c>
      <c r="M190" s="73" t="str">
        <f>(IF(S187="Large Model","Yes",IF(S188="Large Model","Yes",IF(S189="Large Model","Yes",IF(S190="Large Model","Yes","No")))))</f>
        <v>No</v>
      </c>
      <c r="N190" s="25"/>
      <c r="O190" s="25"/>
      <c r="P190" s="36"/>
      <c r="Q190" s="21" t="str">
        <f>IF(P190="","0",VLOOKUP(P190,Points!$Q$3:$R$102,2))</f>
        <v>0</v>
      </c>
      <c r="R190" s="21"/>
      <c r="S190" s="35"/>
      <c r="T190" s="21" t="str">
        <f>IF(S190="","0",VLOOKUP(S190,Points!$M$3:$N$102,2))</f>
        <v>0</v>
      </c>
      <c r="U190" s="26"/>
      <c r="V190" s="40"/>
      <c r="W190" s="8"/>
      <c r="X190" s="56">
        <f>SUM(V187*W190)</f>
        <v>0</v>
      </c>
      <c r="Y190" s="50"/>
    </row>
    <row r="191" spans="1:25" ht="12.75">
      <c r="A191" s="49"/>
      <c r="B191" s="123"/>
      <c r="C191" s="26"/>
      <c r="D191" s="26"/>
      <c r="E191" s="26"/>
      <c r="F191" s="26"/>
      <c r="G191" s="26"/>
      <c r="H191" s="26"/>
      <c r="I191" s="26"/>
      <c r="J191" s="25"/>
      <c r="K191" s="25"/>
      <c r="L191" s="26"/>
      <c r="M191" s="26"/>
      <c r="N191" s="26"/>
      <c r="O191" s="26"/>
      <c r="P191" s="75"/>
      <c r="Q191" s="25"/>
      <c r="R191" s="25"/>
      <c r="S191" s="25"/>
      <c r="T191" s="25"/>
      <c r="U191" s="25"/>
      <c r="V191" s="25"/>
      <c r="W191" s="26"/>
      <c r="X191" s="42"/>
      <c r="Y191" s="50"/>
    </row>
    <row r="192" spans="1:25" ht="12.75">
      <c r="A192" s="49"/>
      <c r="B192" s="124"/>
      <c r="C192" s="26"/>
      <c r="D192" s="126" t="s">
        <v>121</v>
      </c>
      <c r="E192" s="127"/>
      <c r="F192" s="127"/>
      <c r="G192" s="128"/>
      <c r="H192" s="21" t="s">
        <v>9</v>
      </c>
      <c r="I192" s="26"/>
      <c r="J192" s="40"/>
      <c r="K192" s="40"/>
      <c r="L192" s="129" t="s">
        <v>29</v>
      </c>
      <c r="M192" s="129"/>
      <c r="N192" s="21" t="s">
        <v>9</v>
      </c>
      <c r="O192" s="42"/>
      <c r="P192" s="58" t="s">
        <v>190</v>
      </c>
      <c r="Q192" s="21" t="s">
        <v>9</v>
      </c>
      <c r="R192" s="21"/>
      <c r="S192" s="59" t="s">
        <v>51</v>
      </c>
      <c r="T192" s="77" t="s">
        <v>9</v>
      </c>
      <c r="U192" s="40"/>
      <c r="V192" s="76"/>
      <c r="W192" s="76"/>
      <c r="X192" s="76"/>
      <c r="Y192" s="50"/>
    </row>
    <row r="193" spans="1:25" ht="12.75" customHeight="1">
      <c r="A193" s="49"/>
      <c r="B193" s="124"/>
      <c r="C193" s="26"/>
      <c r="D193" s="118"/>
      <c r="E193" s="119"/>
      <c r="F193" s="119"/>
      <c r="G193" s="120"/>
      <c r="H193" s="21" t="str">
        <f>IF(D193="","0",VLOOKUP(D193,Points!$Y$3:$Z$102,2))</f>
        <v>0</v>
      </c>
      <c r="I193" s="26"/>
      <c r="J193" s="40"/>
      <c r="K193" s="41" t="s">
        <v>40</v>
      </c>
      <c r="L193" s="121"/>
      <c r="M193" s="121"/>
      <c r="N193" s="21" t="str">
        <f>IF(L193="","0",VLOOKUP(L193,Points!$U$3:$V$102,2))</f>
        <v>0</v>
      </c>
      <c r="O193" s="42"/>
      <c r="P193" s="36"/>
      <c r="Q193" s="21" t="str">
        <f>IF(P193="","0",VLOOKUP(P193,Points!$Q$3:$R$102,2))</f>
        <v>0</v>
      </c>
      <c r="R193" s="26"/>
      <c r="S193" s="35" t="s">
        <v>268</v>
      </c>
      <c r="T193" s="28">
        <v>8</v>
      </c>
      <c r="U193" s="40"/>
      <c r="V193" s="76"/>
      <c r="W193" s="76"/>
      <c r="X193" s="76"/>
      <c r="Y193" s="50"/>
    </row>
    <row r="194" spans="1:25" ht="12.75" customHeight="1">
      <c r="A194" s="49"/>
      <c r="B194" s="125"/>
      <c r="C194" s="26"/>
      <c r="D194" s="118"/>
      <c r="E194" s="119"/>
      <c r="F194" s="119"/>
      <c r="G194" s="120"/>
      <c r="H194" s="21" t="str">
        <f>IF(D194="","0",VLOOKUP(D194,Points!$Y$3:$Z$102,2))</f>
        <v>0</v>
      </c>
      <c r="I194" s="26"/>
      <c r="J194" s="40"/>
      <c r="K194" s="41" t="s">
        <v>41</v>
      </c>
      <c r="L194" s="121"/>
      <c r="M194" s="121"/>
      <c r="N194" s="21" t="str">
        <f>IF(L194="","0",ROUNDUP((VLOOKUP(L194,Points!$U$3:$V$102,2)/2),0))</f>
        <v>0</v>
      </c>
      <c r="O194" s="42"/>
      <c r="P194" s="36"/>
      <c r="Q194" s="21" t="str">
        <f>IF(P194="","0",VLOOKUP(P194,Points!$Q$3:$R$102,2))</f>
        <v>0</v>
      </c>
      <c r="R194" s="26"/>
      <c r="S194" s="35"/>
      <c r="T194" s="28"/>
      <c r="U194" s="40"/>
      <c r="V194" s="76"/>
      <c r="W194" s="76"/>
      <c r="X194" s="76"/>
      <c r="Y194" s="50"/>
    </row>
    <row r="195" spans="1:25" ht="12.75" customHeight="1">
      <c r="A195" s="49"/>
      <c r="B195" s="76"/>
      <c r="C195" s="26"/>
      <c r="D195" s="118"/>
      <c r="E195" s="119"/>
      <c r="F195" s="119"/>
      <c r="G195" s="120"/>
      <c r="H195" s="21" t="str">
        <f>IF(D195="","0",VLOOKUP(D195,Points!$Y$3:$Z$102,2))</f>
        <v>0</v>
      </c>
      <c r="I195" s="26"/>
      <c r="J195" s="40"/>
      <c r="K195" s="41" t="s">
        <v>40</v>
      </c>
      <c r="L195" s="121"/>
      <c r="M195" s="121"/>
      <c r="N195" s="21" t="str">
        <f>IF(L195="","0",VLOOKUP(L195,Points!$U$3:$V$102,2))</f>
        <v>0</v>
      </c>
      <c r="O195" s="42"/>
      <c r="P195" s="36"/>
      <c r="Q195" s="21" t="str">
        <f>IF(P195="","0",VLOOKUP(P195,Points!$Q$3:$R$102,2))</f>
        <v>0</v>
      </c>
      <c r="R195" s="21"/>
      <c r="S195" s="35"/>
      <c r="T195" s="28"/>
      <c r="U195" s="40"/>
      <c r="V195" s="76"/>
      <c r="W195" s="76"/>
      <c r="X195" s="76"/>
      <c r="Y195" s="50"/>
    </row>
    <row r="196" spans="1:25" ht="12.75" customHeight="1">
      <c r="A196" s="49"/>
      <c r="B196" s="75" t="str">
        <f>IF(V187&gt;Points!$A$17,"Elite","Core")</f>
        <v>Elite</v>
      </c>
      <c r="C196" s="26"/>
      <c r="D196" s="118"/>
      <c r="E196" s="119"/>
      <c r="F196" s="119"/>
      <c r="G196" s="120"/>
      <c r="H196" s="21" t="str">
        <f>IF(D196="","0",VLOOKUP(D196,Points!$Y$3:$Z$102,2))</f>
        <v>0</v>
      </c>
      <c r="I196" s="26"/>
      <c r="J196" s="40"/>
      <c r="K196" s="41" t="s">
        <v>41</v>
      </c>
      <c r="L196" s="121"/>
      <c r="M196" s="121"/>
      <c r="N196" s="21" t="str">
        <f>IF(L196="","0",ROUNDUP((VLOOKUP(L196,Points!$U$3:$V$102,2)/2),0))</f>
        <v>0</v>
      </c>
      <c r="O196" s="42"/>
      <c r="P196" s="36"/>
      <c r="Q196" s="21" t="str">
        <f>IF(P196="","0",VLOOKUP(P196,Points!$Q$3:$R$102,2))</f>
        <v>0</v>
      </c>
      <c r="R196" s="21"/>
      <c r="S196" s="35"/>
      <c r="T196" s="28"/>
      <c r="U196" s="40"/>
      <c r="V196" s="76"/>
      <c r="W196" s="76"/>
      <c r="X196" s="76"/>
      <c r="Y196" s="50"/>
    </row>
    <row r="197" spans="1:25" ht="12.75" customHeight="1">
      <c r="A197" s="51"/>
      <c r="B197" s="81"/>
      <c r="C197" s="53"/>
      <c r="D197" s="53"/>
      <c r="E197" s="53"/>
      <c r="F197" s="53"/>
      <c r="G197" s="53"/>
      <c r="H197" s="53"/>
      <c r="I197" s="53"/>
      <c r="J197" s="52"/>
      <c r="K197" s="52"/>
      <c r="L197" s="54"/>
      <c r="M197" s="54"/>
      <c r="N197" s="54"/>
      <c r="O197" s="54"/>
      <c r="P197" s="80"/>
      <c r="Q197" s="52"/>
      <c r="R197" s="52"/>
      <c r="S197" s="52"/>
      <c r="T197" s="52"/>
      <c r="U197" s="52"/>
      <c r="V197" s="52"/>
      <c r="W197" s="54"/>
      <c r="X197" s="54"/>
      <c r="Y197" s="55"/>
    </row>
    <row r="199" spans="1:25" ht="12.75">
      <c r="A199" s="43"/>
      <c r="B199" s="44"/>
      <c r="C199" s="45"/>
      <c r="D199" s="45"/>
      <c r="E199" s="45"/>
      <c r="F199" s="45"/>
      <c r="G199" s="45"/>
      <c r="H199" s="45"/>
      <c r="I199" s="45"/>
      <c r="J199" s="46"/>
      <c r="K199" s="46"/>
      <c r="L199" s="45"/>
      <c r="M199" s="45"/>
      <c r="N199" s="45"/>
      <c r="O199" s="44"/>
      <c r="P199" s="79"/>
      <c r="Q199" s="47"/>
      <c r="R199" s="47"/>
      <c r="S199" s="47"/>
      <c r="T199" s="47"/>
      <c r="U199" s="47"/>
      <c r="V199" s="46"/>
      <c r="W199" s="44"/>
      <c r="X199" s="44"/>
      <c r="Y199" s="48"/>
    </row>
    <row r="200" spans="1:25" ht="12.75" customHeight="1">
      <c r="A200" s="49"/>
      <c r="B200" s="57" t="s">
        <v>188</v>
      </c>
      <c r="C200" s="8" t="s">
        <v>1</v>
      </c>
      <c r="D200" s="8" t="s">
        <v>2</v>
      </c>
      <c r="E200" s="8" t="s">
        <v>3</v>
      </c>
      <c r="F200" s="8" t="s">
        <v>4</v>
      </c>
      <c r="G200" s="8" t="s">
        <v>5</v>
      </c>
      <c r="H200" s="8" t="s">
        <v>6</v>
      </c>
      <c r="I200" s="8" t="s">
        <v>7</v>
      </c>
      <c r="J200" s="21" t="s">
        <v>9</v>
      </c>
      <c r="K200" s="25"/>
      <c r="L200" s="58" t="s">
        <v>39</v>
      </c>
      <c r="M200" s="8"/>
      <c r="N200" s="8" t="s">
        <v>38</v>
      </c>
      <c r="O200" s="21"/>
      <c r="P200" s="58" t="s">
        <v>8</v>
      </c>
      <c r="Q200" s="21" t="s">
        <v>9</v>
      </c>
      <c r="R200" s="21"/>
      <c r="S200" s="59" t="s">
        <v>138</v>
      </c>
      <c r="T200" s="21" t="s">
        <v>9</v>
      </c>
      <c r="U200" s="26"/>
      <c r="V200" s="38" t="s">
        <v>0</v>
      </c>
      <c r="W200" s="122" t="s">
        <v>49</v>
      </c>
      <c r="X200" s="122" t="s">
        <v>50</v>
      </c>
      <c r="Y200" s="50"/>
    </row>
    <row r="201" spans="1:25" ht="12.75">
      <c r="A201" s="83">
        <v>1</v>
      </c>
      <c r="B201" s="39" t="s">
        <v>270</v>
      </c>
      <c r="C201" s="11">
        <v>10</v>
      </c>
      <c r="D201" s="9">
        <v>2</v>
      </c>
      <c r="E201" s="9">
        <v>6</v>
      </c>
      <c r="F201" s="9">
        <v>5</v>
      </c>
      <c r="G201" s="11">
        <v>7</v>
      </c>
      <c r="H201" s="11">
        <v>4</v>
      </c>
      <c r="I201" s="11">
        <v>2</v>
      </c>
      <c r="J201" s="21">
        <f>VLOOKUP(C201,Points!$A$3:$H$15,2)+VLOOKUP(D201,Points!$A$3:$H$15,3)+VLOOKUP(E201,Points!$A$3:$H$15,4)+VLOOKUP(F201,Points!$A$3:$H$15,5)+VLOOKUP(G201,Points!$A$3:$H$15,6)+VLOOKUP(H201,Points!$A$3:$H$15,7)+VLOOKUP(I201,Points!$A$3:$H$15,8)</f>
        <v>82</v>
      </c>
      <c r="K201" s="25"/>
      <c r="L201" s="58" t="s">
        <v>94</v>
      </c>
      <c r="M201" s="9">
        <v>4</v>
      </c>
      <c r="N201" s="8">
        <f>SUM(M201:M203)+(IF(S201="Large Model","1",IF(S202="Large Model","1",IF(S203="Large Model","1",IF(S204="Large Model","1","0")))))</f>
        <v>5</v>
      </c>
      <c r="O201" s="21"/>
      <c r="P201" s="36" t="s">
        <v>275</v>
      </c>
      <c r="Q201" s="21">
        <f>IF(P201="","0",VLOOKUP(P201,Points!$Q$3:$R$102,2))</f>
        <v>8</v>
      </c>
      <c r="R201" s="21"/>
      <c r="S201" s="35" t="s">
        <v>272</v>
      </c>
      <c r="T201" s="21">
        <f>IF(S201="","0",VLOOKUP(S201,Points!$M$3:$N$102,2))</f>
        <v>0</v>
      </c>
      <c r="U201" s="26"/>
      <c r="V201" s="70">
        <f>SUM(J201:J203)+SUM(H207:H210)+N203+SUM(N207:N210)+SUM(Q201:Q204)+SUM(Q207:Q210)+SUM(T201:T204)+SUM(T207:T210)</f>
        <v>131</v>
      </c>
      <c r="W201" s="122"/>
      <c r="X201" s="122"/>
      <c r="Y201" s="50"/>
    </row>
    <row r="202" spans="1:25" ht="12.75">
      <c r="A202" s="83">
        <v>2</v>
      </c>
      <c r="B202" s="39" t="s">
        <v>271</v>
      </c>
      <c r="C202" s="19"/>
      <c r="D202" s="18">
        <v>2</v>
      </c>
      <c r="E202" s="9">
        <v>5</v>
      </c>
      <c r="F202" s="10">
        <v>6</v>
      </c>
      <c r="G202" s="12"/>
      <c r="H202" s="13"/>
      <c r="I202" s="14"/>
      <c r="J202" s="21">
        <f>VLOOKUP(D202,Points!$A$3:$H$15,3)+VLOOKUP(E202,Points!$A$3:$H$15,4)+VLOOKUP(F202,Points!$A$3:$H$15,5)</f>
        <v>15</v>
      </c>
      <c r="K202" s="25"/>
      <c r="L202" s="58" t="s">
        <v>10</v>
      </c>
      <c r="M202" s="9"/>
      <c r="N202" s="21" t="s">
        <v>9</v>
      </c>
      <c r="O202" s="21"/>
      <c r="P202" s="36"/>
      <c r="Q202" s="21" t="str">
        <f>IF(P202="","0",VLOOKUP(P202,Points!$Q$3:$R$102,2))</f>
        <v>0</v>
      </c>
      <c r="R202" s="21"/>
      <c r="S202" s="35" t="s">
        <v>273</v>
      </c>
      <c r="T202" s="21">
        <f>IF(S202="","0",VLOOKUP(S202,Points!$M$3:$N$102,2))</f>
        <v>8</v>
      </c>
      <c r="U202" s="26"/>
      <c r="V202" s="25"/>
      <c r="W202" s="122"/>
      <c r="X202" s="122"/>
      <c r="Y202" s="50"/>
    </row>
    <row r="203" spans="1:25" ht="12.75">
      <c r="A203" s="84">
        <v>3</v>
      </c>
      <c r="B203" s="39"/>
      <c r="C203" s="20"/>
      <c r="D203" s="18"/>
      <c r="E203" s="9"/>
      <c r="F203" s="10"/>
      <c r="G203" s="15"/>
      <c r="H203" s="16"/>
      <c r="I203" s="17"/>
      <c r="J203" s="21">
        <f>VLOOKUP(C203,Points!$A$3:$H$15,2)+VLOOKUP(D203,Points!$A$3:$H$15,3)+VLOOKUP(E203,Points!$A$3:$H$15,4)+VLOOKUP(F203,Points!$A$3:$H$15,5)+VLOOKUP(G203,Points!$A$3:$H$15,6)+VLOOKUP(H203,Points!$A$3:$H$15,7)+VLOOKUP(I203,Points!$A$3:$H$15,8)</f>
        <v>0</v>
      </c>
      <c r="K203" s="25"/>
      <c r="L203" s="58" t="s">
        <v>37</v>
      </c>
      <c r="M203" s="9"/>
      <c r="N203" s="21">
        <f>VLOOKUP(M201,Points!$A$3:$J$15,10)+IF(M202="","0",Points!$J$17)+IF(M203="","0",Points!$J$18)+IF(M204="","0",Points!$J$19)</f>
        <v>7</v>
      </c>
      <c r="O203" s="25"/>
      <c r="P203" s="36"/>
      <c r="Q203" s="21" t="str">
        <f>IF(P203="","0",VLOOKUP(P203,Points!$Q$3:$R$102,2))</f>
        <v>0</v>
      </c>
      <c r="R203" s="21"/>
      <c r="S203" s="35" t="s">
        <v>274</v>
      </c>
      <c r="T203" s="21">
        <f>IF(S203="","0",VLOOKUP(S203,Points!$M$3:$N$102,2))</f>
        <v>4</v>
      </c>
      <c r="U203" s="26"/>
      <c r="V203" s="40"/>
      <c r="W203" s="122"/>
      <c r="X203" s="122"/>
      <c r="Y203" s="50"/>
    </row>
    <row r="204" spans="1:25" ht="12.75">
      <c r="A204" s="76"/>
      <c r="B204" s="76"/>
      <c r="C204" s="76"/>
      <c r="D204" s="76"/>
      <c r="E204" s="76"/>
      <c r="F204" s="76"/>
      <c r="G204" s="76"/>
      <c r="H204" s="76"/>
      <c r="I204" s="76"/>
      <c r="J204" s="25"/>
      <c r="K204" s="25"/>
      <c r="L204" s="111" t="s">
        <v>174</v>
      </c>
      <c r="M204" s="73" t="str">
        <f>(IF(S201="Large Model","Yes",IF(S202="Large Model","Yes",IF(S203="Large Model","Yes",IF(S204="Large Model","Yes","No")))))</f>
        <v>Yes</v>
      </c>
      <c r="N204" s="25"/>
      <c r="O204" s="25"/>
      <c r="P204" s="36"/>
      <c r="Q204" s="21" t="str">
        <f>IF(P204="","0",VLOOKUP(P204,Points!$Q$3:$R$102,2))</f>
        <v>0</v>
      </c>
      <c r="R204" s="21"/>
      <c r="S204" s="35"/>
      <c r="T204" s="21" t="str">
        <f>IF(S204="","0",VLOOKUP(S204,Points!$M$3:$N$102,2))</f>
        <v>0</v>
      </c>
      <c r="U204" s="26"/>
      <c r="V204" s="40"/>
      <c r="W204" s="8"/>
      <c r="X204" s="56">
        <f>SUM(V201*W204)</f>
        <v>0</v>
      </c>
      <c r="Y204" s="50"/>
    </row>
    <row r="205" spans="1:25" ht="12.75">
      <c r="A205" s="49"/>
      <c r="B205" s="123"/>
      <c r="C205" s="26"/>
      <c r="D205" s="26"/>
      <c r="E205" s="26"/>
      <c r="F205" s="26"/>
      <c r="G205" s="26"/>
      <c r="H205" s="26"/>
      <c r="I205" s="26"/>
      <c r="J205" s="25"/>
      <c r="K205" s="25"/>
      <c r="L205" s="26"/>
      <c r="M205" s="26"/>
      <c r="N205" s="26"/>
      <c r="O205" s="26"/>
      <c r="P205" s="75"/>
      <c r="Q205" s="25"/>
      <c r="R205" s="25"/>
      <c r="S205" s="25"/>
      <c r="T205" s="25"/>
      <c r="U205" s="25"/>
      <c r="V205" s="25"/>
      <c r="W205" s="26"/>
      <c r="X205" s="42"/>
      <c r="Y205" s="50"/>
    </row>
    <row r="206" spans="1:25" ht="12.75">
      <c r="A206" s="49"/>
      <c r="B206" s="124"/>
      <c r="C206" s="26"/>
      <c r="D206" s="126" t="s">
        <v>121</v>
      </c>
      <c r="E206" s="127"/>
      <c r="F206" s="127"/>
      <c r="G206" s="128"/>
      <c r="H206" s="21" t="s">
        <v>9</v>
      </c>
      <c r="I206" s="26"/>
      <c r="J206" s="40"/>
      <c r="K206" s="40"/>
      <c r="L206" s="129" t="s">
        <v>29</v>
      </c>
      <c r="M206" s="129"/>
      <c r="N206" s="21" t="s">
        <v>9</v>
      </c>
      <c r="O206" s="42"/>
      <c r="P206" s="58" t="s">
        <v>190</v>
      </c>
      <c r="Q206" s="21" t="s">
        <v>9</v>
      </c>
      <c r="R206" s="21"/>
      <c r="S206" s="59" t="s">
        <v>51</v>
      </c>
      <c r="T206" s="77" t="s">
        <v>9</v>
      </c>
      <c r="U206" s="40"/>
      <c r="V206" s="76"/>
      <c r="W206" s="76"/>
      <c r="X206" s="76"/>
      <c r="Y206" s="50"/>
    </row>
    <row r="207" spans="1:25" ht="12.75" customHeight="1">
      <c r="A207" s="49"/>
      <c r="B207" s="124"/>
      <c r="C207" s="26"/>
      <c r="D207" s="118"/>
      <c r="E207" s="119"/>
      <c r="F207" s="119"/>
      <c r="G207" s="120"/>
      <c r="H207" s="21" t="str">
        <f>IF(D207="","0",VLOOKUP(D207,Points!$Y$3:$Z$102,2))</f>
        <v>0</v>
      </c>
      <c r="I207" s="26"/>
      <c r="J207" s="40"/>
      <c r="K207" s="41" t="s">
        <v>40</v>
      </c>
      <c r="L207" s="121" t="s">
        <v>14</v>
      </c>
      <c r="M207" s="121"/>
      <c r="N207" s="21">
        <f>IF(L207="","0",VLOOKUP(L207,Points!$U$3:$V$102,2))</f>
        <v>3</v>
      </c>
      <c r="O207" s="42"/>
      <c r="P207" s="36" t="s">
        <v>276</v>
      </c>
      <c r="Q207" s="21">
        <f>IF(P207="","0",VLOOKUP(P207,Points!$Q$3:$R$102,2))</f>
        <v>4</v>
      </c>
      <c r="R207" s="26"/>
      <c r="S207" s="35"/>
      <c r="T207" s="28"/>
      <c r="U207" s="40"/>
      <c r="V207" s="76"/>
      <c r="W207" s="76"/>
      <c r="X207" s="76"/>
      <c r="Y207" s="50"/>
    </row>
    <row r="208" spans="1:25" ht="12.75" customHeight="1">
      <c r="A208" s="49"/>
      <c r="B208" s="125"/>
      <c r="C208" s="26"/>
      <c r="D208" s="118"/>
      <c r="E208" s="119"/>
      <c r="F208" s="119"/>
      <c r="G208" s="120"/>
      <c r="H208" s="21" t="str">
        <f>IF(D208="","0",VLOOKUP(D208,Points!$Y$3:$Z$102,2))</f>
        <v>0</v>
      </c>
      <c r="I208" s="26"/>
      <c r="J208" s="40"/>
      <c r="K208" s="41" t="s">
        <v>41</v>
      </c>
      <c r="L208" s="121"/>
      <c r="M208" s="121"/>
      <c r="N208" s="21" t="str">
        <f>IF(L208="","0",ROUNDUP((VLOOKUP(L208,Points!$U$3:$V$102,2)/2),0))</f>
        <v>0</v>
      </c>
      <c r="O208" s="42"/>
      <c r="P208" s="36"/>
      <c r="Q208" s="21" t="str">
        <f>IF(P208="","0",VLOOKUP(P208,Points!$Q$3:$R$102,2))</f>
        <v>0</v>
      </c>
      <c r="R208" s="26"/>
      <c r="S208" s="35"/>
      <c r="T208" s="28"/>
      <c r="U208" s="40"/>
      <c r="V208" s="76"/>
      <c r="W208" s="76"/>
      <c r="X208" s="76"/>
      <c r="Y208" s="50"/>
    </row>
    <row r="209" spans="1:25" ht="12.75" customHeight="1">
      <c r="A209" s="49"/>
      <c r="B209" s="76"/>
      <c r="C209" s="26"/>
      <c r="D209" s="118"/>
      <c r="E209" s="119"/>
      <c r="F209" s="119"/>
      <c r="G209" s="120"/>
      <c r="H209" s="21" t="str">
        <f>IF(D209="","0",VLOOKUP(D209,Points!$Y$3:$Z$102,2))</f>
        <v>0</v>
      </c>
      <c r="I209" s="26"/>
      <c r="J209" s="40"/>
      <c r="K209" s="41" t="s">
        <v>40</v>
      </c>
      <c r="L209" s="121"/>
      <c r="M209" s="121"/>
      <c r="N209" s="21" t="str">
        <f>IF(L209="","0",VLOOKUP(L209,Points!$U$3:$V$102,2))</f>
        <v>0</v>
      </c>
      <c r="O209" s="42"/>
      <c r="P209" s="36"/>
      <c r="Q209" s="21" t="str">
        <f>IF(P209="","0",VLOOKUP(P209,Points!$Q$3:$R$102,2))</f>
        <v>0</v>
      </c>
      <c r="R209" s="21"/>
      <c r="S209" s="35"/>
      <c r="T209" s="28"/>
      <c r="U209" s="40"/>
      <c r="V209" s="76"/>
      <c r="W209" s="76"/>
      <c r="X209" s="76"/>
      <c r="Y209" s="50"/>
    </row>
    <row r="210" spans="1:25" ht="12.75" customHeight="1">
      <c r="A210" s="49"/>
      <c r="B210" s="75" t="str">
        <f>IF(V201&gt;Points!$A$17,"Elite","Core")</f>
        <v>Elite</v>
      </c>
      <c r="C210" s="26"/>
      <c r="D210" s="118"/>
      <c r="E210" s="119"/>
      <c r="F210" s="119"/>
      <c r="G210" s="120"/>
      <c r="H210" s="21" t="str">
        <f>IF(D210="","0",VLOOKUP(D210,Points!$Y$3:$Z$102,2))</f>
        <v>0</v>
      </c>
      <c r="I210" s="26"/>
      <c r="J210" s="40"/>
      <c r="K210" s="41" t="s">
        <v>41</v>
      </c>
      <c r="L210" s="121"/>
      <c r="M210" s="121"/>
      <c r="N210" s="21" t="str">
        <f>IF(L210="","0",ROUNDUP((VLOOKUP(L210,Points!$U$3:$V$102,2)/2),0))</f>
        <v>0</v>
      </c>
      <c r="O210" s="42"/>
      <c r="P210" s="36"/>
      <c r="Q210" s="21" t="str">
        <f>IF(P210="","0",VLOOKUP(P210,Points!$Q$3:$R$102,2))</f>
        <v>0</v>
      </c>
      <c r="R210" s="21"/>
      <c r="S210" s="35"/>
      <c r="T210" s="28"/>
      <c r="U210" s="40"/>
      <c r="V210" s="76"/>
      <c r="W210" s="76"/>
      <c r="X210" s="76"/>
      <c r="Y210" s="50"/>
    </row>
    <row r="211" spans="1:25" ht="12.75" customHeight="1">
      <c r="A211" s="51"/>
      <c r="B211" s="81"/>
      <c r="C211" s="53"/>
      <c r="D211" s="53"/>
      <c r="E211" s="53"/>
      <c r="F211" s="53"/>
      <c r="G211" s="53"/>
      <c r="H211" s="53"/>
      <c r="I211" s="53"/>
      <c r="J211" s="52"/>
      <c r="K211" s="52"/>
      <c r="L211" s="54"/>
      <c r="M211" s="54"/>
      <c r="N211" s="54"/>
      <c r="O211" s="54"/>
      <c r="P211" s="80"/>
      <c r="Q211" s="52"/>
      <c r="R211" s="52"/>
      <c r="S211" s="52"/>
      <c r="T211" s="52"/>
      <c r="U211" s="52"/>
      <c r="V211" s="52"/>
      <c r="W211" s="54"/>
      <c r="X211" s="54"/>
      <c r="Y211" s="55"/>
    </row>
    <row r="213" spans="1:25" ht="12.75">
      <c r="A213" s="43"/>
      <c r="B213" s="44"/>
      <c r="C213" s="45"/>
      <c r="D213" s="45"/>
      <c r="E213" s="45"/>
      <c r="F213" s="45"/>
      <c r="G213" s="45"/>
      <c r="H213" s="45"/>
      <c r="I213" s="45"/>
      <c r="J213" s="46"/>
      <c r="K213" s="46"/>
      <c r="L213" s="45"/>
      <c r="M213" s="45"/>
      <c r="N213" s="45"/>
      <c r="O213" s="44"/>
      <c r="P213" s="79"/>
      <c r="Q213" s="47"/>
      <c r="R213" s="47"/>
      <c r="S213" s="47"/>
      <c r="T213" s="47"/>
      <c r="U213" s="47"/>
      <c r="V213" s="46"/>
      <c r="W213" s="44"/>
      <c r="X213" s="44"/>
      <c r="Y213" s="48"/>
    </row>
    <row r="214" spans="1:25" ht="12.75" customHeight="1">
      <c r="A214" s="49"/>
      <c r="B214" s="57" t="s">
        <v>188</v>
      </c>
      <c r="C214" s="8" t="s">
        <v>1</v>
      </c>
      <c r="D214" s="8" t="s">
        <v>2</v>
      </c>
      <c r="E214" s="8" t="s">
        <v>3</v>
      </c>
      <c r="F214" s="8" t="s">
        <v>4</v>
      </c>
      <c r="G214" s="8" t="s">
        <v>5</v>
      </c>
      <c r="H214" s="8" t="s">
        <v>6</v>
      </c>
      <c r="I214" s="8" t="s">
        <v>7</v>
      </c>
      <c r="J214" s="21" t="s">
        <v>9</v>
      </c>
      <c r="K214" s="25"/>
      <c r="L214" s="58" t="s">
        <v>39</v>
      </c>
      <c r="M214" s="8"/>
      <c r="N214" s="8" t="s">
        <v>38</v>
      </c>
      <c r="O214" s="21"/>
      <c r="P214" s="58" t="s">
        <v>8</v>
      </c>
      <c r="Q214" s="21" t="s">
        <v>9</v>
      </c>
      <c r="R214" s="21"/>
      <c r="S214" s="59" t="s">
        <v>138</v>
      </c>
      <c r="T214" s="21" t="s">
        <v>9</v>
      </c>
      <c r="U214" s="26"/>
      <c r="V214" s="38" t="s">
        <v>0</v>
      </c>
      <c r="W214" s="122" t="s">
        <v>49</v>
      </c>
      <c r="X214" s="122" t="s">
        <v>50</v>
      </c>
      <c r="Y214" s="50"/>
    </row>
    <row r="215" spans="1:25" ht="12.75">
      <c r="A215" s="83">
        <v>1</v>
      </c>
      <c r="B215" s="39" t="s">
        <v>277</v>
      </c>
      <c r="C215" s="11">
        <v>10</v>
      </c>
      <c r="D215" s="9">
        <v>2</v>
      </c>
      <c r="E215" s="9">
        <v>5</v>
      </c>
      <c r="F215" s="9">
        <v>4</v>
      </c>
      <c r="G215" s="11">
        <v>5</v>
      </c>
      <c r="H215" s="11">
        <v>2</v>
      </c>
      <c r="I215" s="11">
        <v>2</v>
      </c>
      <c r="J215" s="21">
        <f>VLOOKUP(C215,Points!$A$3:$H$15,2)+VLOOKUP(D215,Points!$A$3:$H$15,3)+VLOOKUP(E215,Points!$A$3:$H$15,4)+VLOOKUP(F215,Points!$A$3:$H$15,5)+VLOOKUP(G215,Points!$A$3:$H$15,6)+VLOOKUP(H215,Points!$A$3:$H$15,7)+VLOOKUP(I215,Points!$A$3:$H$15,8)</f>
        <v>33</v>
      </c>
      <c r="K215" s="25"/>
      <c r="L215" s="58" t="s">
        <v>94</v>
      </c>
      <c r="M215" s="9">
        <v>3</v>
      </c>
      <c r="N215" s="8">
        <f>SUM(M215:M217)+(IF(S215="Large Model","1",IF(S216="Large Model","1",IF(S217="Large Model","1",IF(S218="Large Model","1","0")))))</f>
        <v>4</v>
      </c>
      <c r="O215" s="21"/>
      <c r="P215" s="36"/>
      <c r="Q215" s="21" t="str">
        <f>IF(P215="","0",VLOOKUP(P215,Points!$Q$3:$R$102,2))</f>
        <v>0</v>
      </c>
      <c r="R215" s="21"/>
      <c r="S215" s="35" t="s">
        <v>134</v>
      </c>
      <c r="T215" s="21">
        <f>IF(S215="","0",VLOOKUP(S215,Points!$M$3:$N$102,2))</f>
        <v>0</v>
      </c>
      <c r="U215" s="26"/>
      <c r="V215" s="70">
        <f>SUM(J215:J217)+SUM(H221:H224)+N217+SUM(N221:N224)+SUM(Q215:Q218)+SUM(Q221:Q224)+SUM(T215:T218)+SUM(T221:T224)</f>
        <v>111</v>
      </c>
      <c r="W215" s="122"/>
      <c r="X215" s="122"/>
      <c r="Y215" s="50"/>
    </row>
    <row r="216" spans="1:25" ht="12.75">
      <c r="A216" s="83">
        <v>2</v>
      </c>
      <c r="B216" s="39" t="s">
        <v>278</v>
      </c>
      <c r="C216" s="19"/>
      <c r="D216" s="18"/>
      <c r="E216" s="9"/>
      <c r="F216" s="10">
        <v>5</v>
      </c>
      <c r="G216" s="12"/>
      <c r="H216" s="13"/>
      <c r="I216" s="14"/>
      <c r="J216" s="21">
        <f>VLOOKUP(D216,Points!$A$3:$H$15,3)+VLOOKUP(E216,Points!$A$3:$H$15,4)+VLOOKUP(F216,Points!$A$3:$H$15,5)</f>
        <v>7</v>
      </c>
      <c r="K216" s="25"/>
      <c r="L216" s="58" t="s">
        <v>10</v>
      </c>
      <c r="M216" s="9"/>
      <c r="N216" s="21" t="s">
        <v>9</v>
      </c>
      <c r="O216" s="21"/>
      <c r="P216" s="36"/>
      <c r="Q216" s="21" t="str">
        <f>IF(P216="","0",VLOOKUP(P216,Points!$Q$3:$R$102,2))</f>
        <v>0</v>
      </c>
      <c r="R216" s="21"/>
      <c r="S216" s="35" t="s">
        <v>91</v>
      </c>
      <c r="T216" s="21">
        <f>IF(S216="","0",VLOOKUP(S216,Points!$M$3:$N$102,2))</f>
        <v>4</v>
      </c>
      <c r="U216" s="26"/>
      <c r="V216" s="25"/>
      <c r="W216" s="122"/>
      <c r="X216" s="122"/>
      <c r="Y216" s="50"/>
    </row>
    <row r="217" spans="1:25" ht="12.75">
      <c r="A217" s="84">
        <v>3</v>
      </c>
      <c r="B217" s="39"/>
      <c r="C217" s="20"/>
      <c r="D217" s="18"/>
      <c r="E217" s="9"/>
      <c r="F217" s="10"/>
      <c r="G217" s="15"/>
      <c r="H217" s="16"/>
      <c r="I217" s="17"/>
      <c r="J217" s="21">
        <f>VLOOKUP(C217,Points!$A$3:$H$15,2)+VLOOKUP(D217,Points!$A$3:$H$15,3)+VLOOKUP(E217,Points!$A$3:$H$15,4)+VLOOKUP(F217,Points!$A$3:$H$15,5)+VLOOKUP(G217,Points!$A$3:$H$15,6)+VLOOKUP(H217,Points!$A$3:$H$15,7)+VLOOKUP(I217,Points!$A$3:$H$15,8)</f>
        <v>0</v>
      </c>
      <c r="K217" s="25"/>
      <c r="L217" s="58" t="s">
        <v>37</v>
      </c>
      <c r="M217" s="9"/>
      <c r="N217" s="21">
        <f>VLOOKUP(M215,Points!$A$3:$J$15,10)+IF(M216="","0",Points!$J$17)+IF(M217="","0",Points!$J$18)+IF(M218="","0",Points!$J$19)</f>
        <v>4</v>
      </c>
      <c r="O217" s="25"/>
      <c r="P217" s="36"/>
      <c r="Q217" s="21" t="str">
        <f>IF(P217="","0",VLOOKUP(P217,Points!$Q$3:$R$102,2))</f>
        <v>0</v>
      </c>
      <c r="R217" s="21"/>
      <c r="S217" s="35" t="s">
        <v>103</v>
      </c>
      <c r="T217" s="21">
        <f>IF(S217="","0",VLOOKUP(S217,Points!$M$3:$N$102,2))</f>
        <v>20</v>
      </c>
      <c r="U217" s="26"/>
      <c r="V217" s="40"/>
      <c r="W217" s="122"/>
      <c r="X217" s="122"/>
      <c r="Y217" s="50"/>
    </row>
    <row r="218" spans="1:25" ht="12.75">
      <c r="A218" s="76"/>
      <c r="B218" s="76"/>
      <c r="C218" s="76"/>
      <c r="D218" s="76"/>
      <c r="E218" s="76"/>
      <c r="F218" s="76"/>
      <c r="G218" s="76"/>
      <c r="H218" s="76"/>
      <c r="I218" s="76"/>
      <c r="J218" s="25"/>
      <c r="K218" s="25"/>
      <c r="L218" s="111" t="s">
        <v>174</v>
      </c>
      <c r="M218" s="73" t="str">
        <f>(IF(S215="Large Model","Yes",IF(S216="Large Model","Yes",IF(S217="Large Model","Yes",IF(S218="Large Model","Yes","No")))))</f>
        <v>Yes</v>
      </c>
      <c r="N218" s="25"/>
      <c r="O218" s="25"/>
      <c r="P218" s="36"/>
      <c r="Q218" s="21" t="str">
        <f>IF(P218="","0",VLOOKUP(P218,Points!$Q$3:$R$102,2))</f>
        <v>0</v>
      </c>
      <c r="R218" s="21"/>
      <c r="S218" s="35"/>
      <c r="T218" s="21" t="str">
        <f>IF(S218="","0",VLOOKUP(S218,Points!$M$3:$N$102,2))</f>
        <v>0</v>
      </c>
      <c r="U218" s="26"/>
      <c r="V218" s="40"/>
      <c r="W218" s="8"/>
      <c r="X218" s="56">
        <f>SUM(V215*W218)</f>
        <v>0</v>
      </c>
      <c r="Y218" s="50"/>
    </row>
    <row r="219" spans="1:25" ht="12.75">
      <c r="A219" s="49"/>
      <c r="B219" s="123"/>
      <c r="C219" s="26"/>
      <c r="D219" s="26"/>
      <c r="E219" s="26"/>
      <c r="F219" s="26"/>
      <c r="G219" s="26"/>
      <c r="H219" s="26"/>
      <c r="I219" s="26"/>
      <c r="J219" s="25"/>
      <c r="K219" s="25"/>
      <c r="L219" s="26"/>
      <c r="M219" s="26"/>
      <c r="N219" s="26"/>
      <c r="O219" s="26"/>
      <c r="P219" s="75"/>
      <c r="Q219" s="25"/>
      <c r="R219" s="25"/>
      <c r="S219" s="25"/>
      <c r="T219" s="25"/>
      <c r="U219" s="25"/>
      <c r="V219" s="25"/>
      <c r="W219" s="26"/>
      <c r="X219" s="42"/>
      <c r="Y219" s="50"/>
    </row>
    <row r="220" spans="1:25" ht="12.75">
      <c r="A220" s="49"/>
      <c r="B220" s="124"/>
      <c r="C220" s="26"/>
      <c r="D220" s="126" t="s">
        <v>121</v>
      </c>
      <c r="E220" s="127"/>
      <c r="F220" s="127"/>
      <c r="G220" s="128"/>
      <c r="H220" s="21" t="s">
        <v>9</v>
      </c>
      <c r="I220" s="26"/>
      <c r="J220" s="40"/>
      <c r="K220" s="40"/>
      <c r="L220" s="129" t="s">
        <v>29</v>
      </c>
      <c r="M220" s="129"/>
      <c r="N220" s="21" t="s">
        <v>9</v>
      </c>
      <c r="O220" s="42"/>
      <c r="P220" s="58" t="s">
        <v>190</v>
      </c>
      <c r="Q220" s="21" t="s">
        <v>9</v>
      </c>
      <c r="R220" s="21"/>
      <c r="S220" s="59" t="s">
        <v>51</v>
      </c>
      <c r="T220" s="77" t="s">
        <v>9</v>
      </c>
      <c r="U220" s="40"/>
      <c r="V220" s="76"/>
      <c r="W220" s="76"/>
      <c r="X220" s="76"/>
      <c r="Y220" s="50"/>
    </row>
    <row r="221" spans="1:25" ht="12.75" customHeight="1">
      <c r="A221" s="49"/>
      <c r="B221" s="124"/>
      <c r="C221" s="26"/>
      <c r="D221" s="118"/>
      <c r="E221" s="119"/>
      <c r="F221" s="119"/>
      <c r="G221" s="120"/>
      <c r="H221" s="21" t="str">
        <f>IF(D221="","0",VLOOKUP(D221,Points!$Y$3:$Z$102,2))</f>
        <v>0</v>
      </c>
      <c r="I221" s="26"/>
      <c r="J221" s="40"/>
      <c r="K221" s="41" t="s">
        <v>40</v>
      </c>
      <c r="L221" s="121" t="s">
        <v>279</v>
      </c>
      <c r="M221" s="121"/>
      <c r="N221" s="21">
        <f>IF(L221="","0",VLOOKUP(L221,Points!$U$3:$V$102,2))</f>
        <v>8</v>
      </c>
      <c r="O221" s="42"/>
      <c r="P221" s="36"/>
      <c r="Q221" s="21" t="str">
        <f>IF(P221="","0",VLOOKUP(P221,Points!$Q$3:$R$102,2))</f>
        <v>0</v>
      </c>
      <c r="R221" s="26"/>
      <c r="S221" s="35" t="s">
        <v>280</v>
      </c>
      <c r="T221" s="28">
        <v>35</v>
      </c>
      <c r="U221" s="40"/>
      <c r="V221" s="76"/>
      <c r="W221" s="76"/>
      <c r="X221" s="76"/>
      <c r="Y221" s="50"/>
    </row>
    <row r="222" spans="1:25" ht="12.75" customHeight="1">
      <c r="A222" s="49"/>
      <c r="B222" s="125"/>
      <c r="C222" s="26"/>
      <c r="D222" s="118"/>
      <c r="E222" s="119"/>
      <c r="F222" s="119"/>
      <c r="G222" s="120"/>
      <c r="H222" s="21" t="str">
        <f>IF(D222="","0",VLOOKUP(D222,Points!$Y$3:$Z$102,2))</f>
        <v>0</v>
      </c>
      <c r="I222" s="26"/>
      <c r="J222" s="40"/>
      <c r="K222" s="41" t="s">
        <v>41</v>
      </c>
      <c r="L222" s="121"/>
      <c r="M222" s="121"/>
      <c r="N222" s="21" t="str">
        <f>IF(L222="","0",ROUNDUP((VLOOKUP(L222,Points!$U$3:$V$102,2)/2),0))</f>
        <v>0</v>
      </c>
      <c r="O222" s="42"/>
      <c r="P222" s="36"/>
      <c r="Q222" s="21" t="str">
        <f>IF(P222="","0",VLOOKUP(P222,Points!$Q$3:$R$102,2))</f>
        <v>0</v>
      </c>
      <c r="R222" s="26"/>
      <c r="S222" s="35"/>
      <c r="T222" s="28"/>
      <c r="U222" s="40"/>
      <c r="V222" s="76"/>
      <c r="W222" s="76"/>
      <c r="X222" s="76"/>
      <c r="Y222" s="50"/>
    </row>
    <row r="223" spans="1:25" ht="12.75" customHeight="1">
      <c r="A223" s="49"/>
      <c r="B223" s="76"/>
      <c r="C223" s="26"/>
      <c r="D223" s="118"/>
      <c r="E223" s="119"/>
      <c r="F223" s="119"/>
      <c r="G223" s="120"/>
      <c r="H223" s="21" t="str">
        <f>IF(D223="","0",VLOOKUP(D223,Points!$Y$3:$Z$102,2))</f>
        <v>0</v>
      </c>
      <c r="I223" s="26"/>
      <c r="J223" s="40"/>
      <c r="K223" s="41" t="s">
        <v>40</v>
      </c>
      <c r="L223" s="121"/>
      <c r="M223" s="121"/>
      <c r="N223" s="21" t="str">
        <f>IF(L223="","0",VLOOKUP(L223,Points!$U$3:$V$102,2))</f>
        <v>0</v>
      </c>
      <c r="O223" s="42"/>
      <c r="P223" s="36"/>
      <c r="Q223" s="21" t="str">
        <f>IF(P223="","0",VLOOKUP(P223,Points!$Q$3:$R$102,2))</f>
        <v>0</v>
      </c>
      <c r="R223" s="21"/>
      <c r="S223" s="35"/>
      <c r="T223" s="28"/>
      <c r="U223" s="40"/>
      <c r="V223" s="76"/>
      <c r="W223" s="76"/>
      <c r="X223" s="76"/>
      <c r="Y223" s="50"/>
    </row>
    <row r="224" spans="1:25" ht="12.75" customHeight="1">
      <c r="A224" s="49"/>
      <c r="B224" s="75" t="str">
        <f>IF(V215&gt;Points!$A$17,"Elite","Core")</f>
        <v>Elite</v>
      </c>
      <c r="C224" s="26"/>
      <c r="D224" s="118"/>
      <c r="E224" s="119"/>
      <c r="F224" s="119"/>
      <c r="G224" s="120"/>
      <c r="H224" s="21" t="str">
        <f>IF(D224="","0",VLOOKUP(D224,Points!$Y$3:$Z$102,2))</f>
        <v>0</v>
      </c>
      <c r="I224" s="26"/>
      <c r="J224" s="40"/>
      <c r="K224" s="41" t="s">
        <v>41</v>
      </c>
      <c r="L224" s="121"/>
      <c r="M224" s="121"/>
      <c r="N224" s="21" t="str">
        <f>IF(L224="","0",ROUNDUP((VLOOKUP(L224,Points!$U$3:$V$102,2)/2),0))</f>
        <v>0</v>
      </c>
      <c r="O224" s="42"/>
      <c r="P224" s="36"/>
      <c r="Q224" s="21" t="str">
        <f>IF(P224="","0",VLOOKUP(P224,Points!$Q$3:$R$102,2))</f>
        <v>0</v>
      </c>
      <c r="R224" s="21"/>
      <c r="S224" s="35"/>
      <c r="T224" s="28"/>
      <c r="U224" s="40"/>
      <c r="V224" s="76"/>
      <c r="W224" s="76"/>
      <c r="X224" s="76"/>
      <c r="Y224" s="50"/>
    </row>
    <row r="225" spans="1:25" ht="12.75" customHeight="1">
      <c r="A225" s="51"/>
      <c r="B225" s="81"/>
      <c r="C225" s="53"/>
      <c r="D225" s="53"/>
      <c r="E225" s="53"/>
      <c r="F225" s="53"/>
      <c r="G225" s="53"/>
      <c r="H225" s="53"/>
      <c r="I225" s="53"/>
      <c r="J225" s="52"/>
      <c r="K225" s="52"/>
      <c r="L225" s="54"/>
      <c r="M225" s="54"/>
      <c r="N225" s="54"/>
      <c r="O225" s="54"/>
      <c r="P225" s="80"/>
      <c r="Q225" s="52"/>
      <c r="R225" s="52"/>
      <c r="S225" s="52"/>
      <c r="T225" s="52"/>
      <c r="U225" s="52"/>
      <c r="V225" s="52"/>
      <c r="W225" s="54"/>
      <c r="X225" s="54"/>
      <c r="Y225" s="55"/>
    </row>
    <row r="226" ht="12.75" customHeight="1">
      <c r="B226" s="82"/>
    </row>
    <row r="227" spans="1:25" ht="12.75">
      <c r="A227" s="43"/>
      <c r="B227" s="44"/>
      <c r="C227" s="45"/>
      <c r="D227" s="45"/>
      <c r="E227" s="45"/>
      <c r="F227" s="45"/>
      <c r="G227" s="45"/>
      <c r="H227" s="45"/>
      <c r="I227" s="45"/>
      <c r="J227" s="46"/>
      <c r="K227" s="46"/>
      <c r="L227" s="45"/>
      <c r="M227" s="45"/>
      <c r="N227" s="45"/>
      <c r="O227" s="44"/>
      <c r="P227" s="79"/>
      <c r="Q227" s="47"/>
      <c r="R227" s="47"/>
      <c r="S227" s="47"/>
      <c r="T227" s="47"/>
      <c r="U227" s="47"/>
      <c r="V227" s="46"/>
      <c r="W227" s="44"/>
      <c r="X227" s="44"/>
      <c r="Y227" s="48"/>
    </row>
    <row r="228" spans="1:25" ht="12.75" customHeight="1">
      <c r="A228" s="49"/>
      <c r="B228" s="57" t="s">
        <v>188</v>
      </c>
      <c r="C228" s="8" t="s">
        <v>1</v>
      </c>
      <c r="D228" s="8" t="s">
        <v>2</v>
      </c>
      <c r="E228" s="8" t="s">
        <v>3</v>
      </c>
      <c r="F228" s="8" t="s">
        <v>4</v>
      </c>
      <c r="G228" s="8" t="s">
        <v>5</v>
      </c>
      <c r="H228" s="8" t="s">
        <v>6</v>
      </c>
      <c r="I228" s="8" t="s">
        <v>7</v>
      </c>
      <c r="J228" s="21" t="s">
        <v>9</v>
      </c>
      <c r="K228" s="25"/>
      <c r="L228" s="58" t="s">
        <v>39</v>
      </c>
      <c r="M228" s="8"/>
      <c r="N228" s="8" t="s">
        <v>38</v>
      </c>
      <c r="O228" s="21"/>
      <c r="P228" s="58" t="s">
        <v>8</v>
      </c>
      <c r="Q228" s="21" t="s">
        <v>9</v>
      </c>
      <c r="R228" s="21"/>
      <c r="S228" s="59" t="s">
        <v>138</v>
      </c>
      <c r="T228" s="21" t="s">
        <v>9</v>
      </c>
      <c r="U228" s="26"/>
      <c r="V228" s="38" t="s">
        <v>0</v>
      </c>
      <c r="W228" s="122" t="s">
        <v>49</v>
      </c>
      <c r="X228" s="122" t="s">
        <v>50</v>
      </c>
      <c r="Y228" s="50"/>
    </row>
    <row r="229" spans="1:25" ht="12.75">
      <c r="A229" s="83">
        <v>1</v>
      </c>
      <c r="B229" s="39" t="s">
        <v>339</v>
      </c>
      <c r="C229" s="11">
        <v>8</v>
      </c>
      <c r="D229" s="9">
        <v>5</v>
      </c>
      <c r="E229" s="9">
        <v>4</v>
      </c>
      <c r="F229" s="9">
        <v>4</v>
      </c>
      <c r="G229" s="11">
        <v>4</v>
      </c>
      <c r="H229" s="11">
        <v>1</v>
      </c>
      <c r="I229" s="11">
        <v>6</v>
      </c>
      <c r="J229" s="21">
        <f>VLOOKUP(C229,Points!$A$3:$H$15,2)+VLOOKUP(D229,Points!$A$3:$H$15,3)+VLOOKUP(E229,Points!$A$3:$H$15,4)+VLOOKUP(F229,Points!$A$3:$H$15,5)+VLOOKUP(G229,Points!$A$3:$H$15,6)+VLOOKUP(H229,Points!$A$3:$H$15,7)+VLOOKUP(I229,Points!$A$3:$H$15,8)</f>
        <v>20</v>
      </c>
      <c r="K229" s="25"/>
      <c r="L229" s="58" t="s">
        <v>94</v>
      </c>
      <c r="M229" s="9"/>
      <c r="N229" s="8">
        <f>SUM(M229:M231)+(IF(S229="Large Model","1",IF(S230="Large Model","1",IF(S231="Large Model","1",IF(S232="Large Model","1","0")))))</f>
        <v>0</v>
      </c>
      <c r="O229" s="21"/>
      <c r="P229" s="36"/>
      <c r="Q229" s="21" t="str">
        <f>IF(P229="","0",VLOOKUP(P229,Points!$Q$3:$R$102,2))</f>
        <v>0</v>
      </c>
      <c r="R229" s="21"/>
      <c r="S229" s="35"/>
      <c r="T229" s="21" t="str">
        <f>IF(S229="","0",VLOOKUP(S229,Points!$M$3:$N$102,2))</f>
        <v>0</v>
      </c>
      <c r="U229" s="26"/>
      <c r="V229" s="70">
        <f>SUM(J229:J231)+SUM(H235:H238)+N231+SUM(N235:N238)+SUM(Q229:Q232)+SUM(Q235:Q238)+SUM(T229:T232)+SUM(T235:T238)</f>
        <v>26</v>
      </c>
      <c r="W229" s="122"/>
      <c r="X229" s="122"/>
      <c r="Y229" s="50"/>
    </row>
    <row r="230" spans="1:25" ht="12.75">
      <c r="A230" s="83">
        <v>2</v>
      </c>
      <c r="B230" s="39"/>
      <c r="C230" s="19"/>
      <c r="D230" s="18"/>
      <c r="E230" s="9"/>
      <c r="F230" s="10"/>
      <c r="G230" s="12"/>
      <c r="H230" s="13"/>
      <c r="I230" s="14"/>
      <c r="J230" s="21">
        <f>VLOOKUP(D230,Points!$A$3:$H$15,3)+VLOOKUP(E230,Points!$A$3:$H$15,4)+VLOOKUP(F230,Points!$A$3:$H$15,5)</f>
        <v>0</v>
      </c>
      <c r="K230" s="25"/>
      <c r="L230" s="58" t="s">
        <v>10</v>
      </c>
      <c r="M230" s="9"/>
      <c r="N230" s="21" t="s">
        <v>9</v>
      </c>
      <c r="O230" s="21"/>
      <c r="P230" s="36"/>
      <c r="Q230" s="21" t="str">
        <f>IF(P230="","0",VLOOKUP(P230,Points!$Q$3:$R$102,2))</f>
        <v>0</v>
      </c>
      <c r="R230" s="21"/>
      <c r="S230" s="35"/>
      <c r="T230" s="21" t="str">
        <f>IF(S230="","0",VLOOKUP(S230,Points!$M$3:$N$102,2))</f>
        <v>0</v>
      </c>
      <c r="U230" s="26"/>
      <c r="V230" s="25"/>
      <c r="W230" s="122"/>
      <c r="X230" s="122"/>
      <c r="Y230" s="50"/>
    </row>
    <row r="231" spans="1:25" ht="12.75">
      <c r="A231" s="84">
        <v>3</v>
      </c>
      <c r="B231" s="39"/>
      <c r="C231" s="20"/>
      <c r="D231" s="18"/>
      <c r="E231" s="9"/>
      <c r="F231" s="10"/>
      <c r="G231" s="15"/>
      <c r="H231" s="16"/>
      <c r="I231" s="17"/>
      <c r="J231" s="21">
        <f>VLOOKUP(C231,Points!$A$3:$H$15,2)+VLOOKUP(D231,Points!$A$3:$H$15,3)+VLOOKUP(E231,Points!$A$3:$H$15,4)+VLOOKUP(F231,Points!$A$3:$H$15,5)+VLOOKUP(G231,Points!$A$3:$H$15,6)+VLOOKUP(H231,Points!$A$3:$H$15,7)+VLOOKUP(I231,Points!$A$3:$H$15,8)</f>
        <v>0</v>
      </c>
      <c r="K231" s="25"/>
      <c r="L231" s="58" t="s">
        <v>37</v>
      </c>
      <c r="M231" s="9"/>
      <c r="N231" s="21">
        <f>VLOOKUP(M229,Points!$A$3:$J$15,10)+IF(M230="","0",Points!$J$17)+IF(M231="","0",Points!$J$18)+IF(M232="","0",Points!$J$19)</f>
        <v>0</v>
      </c>
      <c r="O231" s="25"/>
      <c r="P231" s="36"/>
      <c r="Q231" s="21" t="str">
        <f>IF(P231="","0",VLOOKUP(P231,Points!$Q$3:$R$102,2))</f>
        <v>0</v>
      </c>
      <c r="R231" s="21"/>
      <c r="S231" s="35"/>
      <c r="T231" s="21" t="str">
        <f>IF(S231="","0",VLOOKUP(S231,Points!$M$3:$N$102,2))</f>
        <v>0</v>
      </c>
      <c r="U231" s="26"/>
      <c r="V231" s="40"/>
      <c r="W231" s="122"/>
      <c r="X231" s="122"/>
      <c r="Y231" s="50"/>
    </row>
    <row r="232" spans="1:25" ht="12.75">
      <c r="A232" s="76"/>
      <c r="B232" s="76"/>
      <c r="C232" s="76"/>
      <c r="D232" s="76"/>
      <c r="E232" s="76"/>
      <c r="F232" s="76"/>
      <c r="G232" s="76"/>
      <c r="H232" s="76"/>
      <c r="I232" s="76"/>
      <c r="J232" s="25"/>
      <c r="K232" s="25"/>
      <c r="L232" s="111" t="s">
        <v>174</v>
      </c>
      <c r="M232" s="73" t="str">
        <f>(IF(S229="Large Model","Yes",IF(S230="Large Model","Yes",IF(S231="Large Model","Yes",IF(S232="Large Model","Yes","No")))))</f>
        <v>No</v>
      </c>
      <c r="N232" s="25"/>
      <c r="O232" s="25"/>
      <c r="P232" s="36"/>
      <c r="Q232" s="21" t="str">
        <f>IF(P232="","0",VLOOKUP(P232,Points!$Q$3:$R$102,2))</f>
        <v>0</v>
      </c>
      <c r="R232" s="21"/>
      <c r="S232" s="35"/>
      <c r="T232" s="21" t="str">
        <f>IF(S232="","0",VLOOKUP(S232,Points!$M$3:$N$102,2))</f>
        <v>0</v>
      </c>
      <c r="U232" s="26"/>
      <c r="V232" s="40"/>
      <c r="W232" s="8"/>
      <c r="X232" s="56">
        <f>SUM(V229*W232)</f>
        <v>0</v>
      </c>
      <c r="Y232" s="50"/>
    </row>
    <row r="233" spans="1:25" ht="12.75">
      <c r="A233" s="49"/>
      <c r="B233" s="123"/>
      <c r="C233" s="26"/>
      <c r="D233" s="26"/>
      <c r="E233" s="26"/>
      <c r="F233" s="26"/>
      <c r="G233" s="26"/>
      <c r="H233" s="26"/>
      <c r="I233" s="26"/>
      <c r="J233" s="25"/>
      <c r="K233" s="25"/>
      <c r="L233" s="26"/>
      <c r="M233" s="26"/>
      <c r="N233" s="26"/>
      <c r="O233" s="26"/>
      <c r="P233" s="75"/>
      <c r="Q233" s="25"/>
      <c r="R233" s="25"/>
      <c r="S233" s="25"/>
      <c r="T233" s="25"/>
      <c r="U233" s="25"/>
      <c r="V233" s="25"/>
      <c r="W233" s="26"/>
      <c r="X233" s="42"/>
      <c r="Y233" s="50"/>
    </row>
    <row r="234" spans="1:25" ht="12.75">
      <c r="A234" s="49"/>
      <c r="B234" s="124"/>
      <c r="C234" s="26"/>
      <c r="D234" s="126" t="s">
        <v>121</v>
      </c>
      <c r="E234" s="127"/>
      <c r="F234" s="127"/>
      <c r="G234" s="128"/>
      <c r="H234" s="21" t="s">
        <v>9</v>
      </c>
      <c r="I234" s="26"/>
      <c r="J234" s="40"/>
      <c r="K234" s="40"/>
      <c r="L234" s="129" t="s">
        <v>29</v>
      </c>
      <c r="M234" s="129"/>
      <c r="N234" s="21" t="s">
        <v>9</v>
      </c>
      <c r="O234" s="42"/>
      <c r="P234" s="58" t="s">
        <v>190</v>
      </c>
      <c r="Q234" s="21" t="s">
        <v>9</v>
      </c>
      <c r="R234" s="21"/>
      <c r="S234" s="59" t="s">
        <v>51</v>
      </c>
      <c r="T234" s="77" t="s">
        <v>9</v>
      </c>
      <c r="U234" s="40"/>
      <c r="V234" s="76"/>
      <c r="W234" s="76"/>
      <c r="X234" s="76"/>
      <c r="Y234" s="50"/>
    </row>
    <row r="235" spans="1:25" ht="12.75" customHeight="1">
      <c r="A235" s="49"/>
      <c r="B235" s="124"/>
      <c r="C235" s="26"/>
      <c r="D235" s="118"/>
      <c r="E235" s="119"/>
      <c r="F235" s="119"/>
      <c r="G235" s="120"/>
      <c r="H235" s="21" t="str">
        <f>IF(D235="","0",VLOOKUP(D235,Points!$Y$3:$Z$102,2))</f>
        <v>0</v>
      </c>
      <c r="I235" s="26"/>
      <c r="J235" s="40"/>
      <c r="K235" s="41" t="s">
        <v>40</v>
      </c>
      <c r="L235" s="121" t="s">
        <v>35</v>
      </c>
      <c r="M235" s="121"/>
      <c r="N235" s="21">
        <f>IF(L235="","0",VLOOKUP(L235,Points!$U$3:$V$102,2))</f>
        <v>6</v>
      </c>
      <c r="O235" s="42"/>
      <c r="P235" s="36"/>
      <c r="Q235" s="21" t="str">
        <f>IF(P235="","0",VLOOKUP(P235,Points!$Q$3:$R$102,2))</f>
        <v>0</v>
      </c>
      <c r="R235" s="26"/>
      <c r="S235" s="35"/>
      <c r="T235" s="28"/>
      <c r="U235" s="40"/>
      <c r="V235" s="76"/>
      <c r="W235" s="76"/>
      <c r="X235" s="76"/>
      <c r="Y235" s="50"/>
    </row>
    <row r="236" spans="1:25" ht="12.75" customHeight="1">
      <c r="A236" s="49"/>
      <c r="B236" s="125"/>
      <c r="C236" s="26"/>
      <c r="D236" s="118"/>
      <c r="E236" s="119"/>
      <c r="F236" s="119"/>
      <c r="G236" s="120"/>
      <c r="H236" s="21" t="str">
        <f>IF(D236="","0",VLOOKUP(D236,Points!$Y$3:$Z$102,2))</f>
        <v>0</v>
      </c>
      <c r="I236" s="26"/>
      <c r="J236" s="40"/>
      <c r="K236" s="41" t="s">
        <v>41</v>
      </c>
      <c r="L236" s="121"/>
      <c r="M236" s="121"/>
      <c r="N236" s="21" t="str">
        <f>IF(L236="","0",ROUNDUP((VLOOKUP(L236,Points!$U$3:$V$102,2)/2),0))</f>
        <v>0</v>
      </c>
      <c r="O236" s="42"/>
      <c r="P236" s="36"/>
      <c r="Q236" s="21" t="str">
        <f>IF(P236="","0",VLOOKUP(P236,Points!$Q$3:$R$102,2))</f>
        <v>0</v>
      </c>
      <c r="R236" s="26"/>
      <c r="S236" s="35"/>
      <c r="T236" s="28"/>
      <c r="U236" s="40"/>
      <c r="V236" s="76"/>
      <c r="W236" s="76"/>
      <c r="X236" s="76"/>
      <c r="Y236" s="50"/>
    </row>
    <row r="237" spans="1:25" ht="12.75" customHeight="1">
      <c r="A237" s="49"/>
      <c r="B237" s="76"/>
      <c r="C237" s="26"/>
      <c r="D237" s="118"/>
      <c r="E237" s="119"/>
      <c r="F237" s="119"/>
      <c r="G237" s="120"/>
      <c r="H237" s="21" t="str">
        <f>IF(D237="","0",VLOOKUP(D237,Points!$Y$3:$Z$102,2))</f>
        <v>0</v>
      </c>
      <c r="I237" s="26"/>
      <c r="J237" s="40"/>
      <c r="K237" s="41" t="s">
        <v>40</v>
      </c>
      <c r="L237" s="121"/>
      <c r="M237" s="121"/>
      <c r="N237" s="21" t="str">
        <f>IF(L237="","0",VLOOKUP(L237,Points!$U$3:$V$102,2))</f>
        <v>0</v>
      </c>
      <c r="O237" s="42"/>
      <c r="P237" s="36"/>
      <c r="Q237" s="21" t="str">
        <f>IF(P237="","0",VLOOKUP(P237,Points!$Q$3:$R$102,2))</f>
        <v>0</v>
      </c>
      <c r="R237" s="21"/>
      <c r="S237" s="35"/>
      <c r="T237" s="28"/>
      <c r="U237" s="40"/>
      <c r="V237" s="76"/>
      <c r="W237" s="76"/>
      <c r="X237" s="76"/>
      <c r="Y237" s="50"/>
    </row>
    <row r="238" spans="1:25" ht="12.75" customHeight="1">
      <c r="A238" s="49"/>
      <c r="B238" s="75" t="str">
        <f>IF(V229&gt;Points!$A$17,"Elite","Core")</f>
        <v>Core</v>
      </c>
      <c r="C238" s="26"/>
      <c r="D238" s="118"/>
      <c r="E238" s="119"/>
      <c r="F238" s="119"/>
      <c r="G238" s="120"/>
      <c r="H238" s="21" t="str">
        <f>IF(D238="","0",VLOOKUP(D238,Points!$Y$3:$Z$102,2))</f>
        <v>0</v>
      </c>
      <c r="I238" s="26"/>
      <c r="J238" s="40"/>
      <c r="K238" s="41" t="s">
        <v>41</v>
      </c>
      <c r="L238" s="121"/>
      <c r="M238" s="121"/>
      <c r="N238" s="21" t="str">
        <f>IF(L238="","0",ROUNDUP((VLOOKUP(L238,Points!$U$3:$V$102,2)/2),0))</f>
        <v>0</v>
      </c>
      <c r="O238" s="42"/>
      <c r="P238" s="36"/>
      <c r="Q238" s="21" t="str">
        <f>IF(P238="","0",VLOOKUP(P238,Points!$Q$3:$R$102,2))</f>
        <v>0</v>
      </c>
      <c r="R238" s="21"/>
      <c r="S238" s="35"/>
      <c r="T238" s="28"/>
      <c r="U238" s="40"/>
      <c r="V238" s="76"/>
      <c r="W238" s="76"/>
      <c r="X238" s="76"/>
      <c r="Y238" s="50"/>
    </row>
    <row r="239" spans="1:25" ht="12.75" customHeight="1">
      <c r="A239" s="51"/>
      <c r="B239" s="81"/>
      <c r="C239" s="53"/>
      <c r="D239" s="53"/>
      <c r="E239" s="53"/>
      <c r="F239" s="53"/>
      <c r="G239" s="53"/>
      <c r="H239" s="53"/>
      <c r="I239" s="53"/>
      <c r="J239" s="52"/>
      <c r="K239" s="52"/>
      <c r="L239" s="54"/>
      <c r="M239" s="54"/>
      <c r="N239" s="54"/>
      <c r="O239" s="54"/>
      <c r="P239" s="80"/>
      <c r="Q239" s="52"/>
      <c r="R239" s="52"/>
      <c r="S239" s="52"/>
      <c r="T239" s="52"/>
      <c r="U239" s="52"/>
      <c r="V239" s="52"/>
      <c r="W239" s="54"/>
      <c r="X239" s="54"/>
      <c r="Y239" s="55"/>
    </row>
    <row r="241" spans="1:25" ht="12.75">
      <c r="A241" s="43"/>
      <c r="B241" s="44"/>
      <c r="C241" s="45"/>
      <c r="D241" s="45"/>
      <c r="E241" s="45"/>
      <c r="F241" s="45"/>
      <c r="G241" s="45"/>
      <c r="H241" s="45"/>
      <c r="I241" s="45"/>
      <c r="J241" s="46"/>
      <c r="K241" s="46"/>
      <c r="L241" s="45"/>
      <c r="M241" s="45"/>
      <c r="N241" s="45"/>
      <c r="O241" s="44"/>
      <c r="P241" s="79"/>
      <c r="Q241" s="47"/>
      <c r="R241" s="47"/>
      <c r="S241" s="47"/>
      <c r="T241" s="47"/>
      <c r="U241" s="47"/>
      <c r="V241" s="46"/>
      <c r="W241" s="44"/>
      <c r="X241" s="44"/>
      <c r="Y241" s="48"/>
    </row>
    <row r="242" spans="1:25" ht="12.75" customHeight="1">
      <c r="A242" s="49"/>
      <c r="B242" s="57" t="s">
        <v>188</v>
      </c>
      <c r="C242" s="8" t="s">
        <v>1</v>
      </c>
      <c r="D242" s="8" t="s">
        <v>2</v>
      </c>
      <c r="E242" s="8" t="s">
        <v>3</v>
      </c>
      <c r="F242" s="8" t="s">
        <v>4</v>
      </c>
      <c r="G242" s="8" t="s">
        <v>5</v>
      </c>
      <c r="H242" s="8" t="s">
        <v>6</v>
      </c>
      <c r="I242" s="8" t="s">
        <v>7</v>
      </c>
      <c r="J242" s="21" t="s">
        <v>9</v>
      </c>
      <c r="K242" s="25"/>
      <c r="L242" s="58" t="s">
        <v>39</v>
      </c>
      <c r="M242" s="8"/>
      <c r="N242" s="8" t="s">
        <v>38</v>
      </c>
      <c r="O242" s="21"/>
      <c r="P242" s="58" t="s">
        <v>8</v>
      </c>
      <c r="Q242" s="21" t="s">
        <v>9</v>
      </c>
      <c r="R242" s="21"/>
      <c r="S242" s="59" t="s">
        <v>138</v>
      </c>
      <c r="T242" s="21" t="s">
        <v>9</v>
      </c>
      <c r="U242" s="26"/>
      <c r="V242" s="38" t="s">
        <v>0</v>
      </c>
      <c r="W242" s="122" t="s">
        <v>49</v>
      </c>
      <c r="X242" s="122" t="s">
        <v>50</v>
      </c>
      <c r="Y242" s="50"/>
    </row>
    <row r="243" spans="1:25" ht="12.75">
      <c r="A243" s="83">
        <v>1</v>
      </c>
      <c r="B243" s="39" t="s">
        <v>336</v>
      </c>
      <c r="C243" s="11">
        <v>12</v>
      </c>
      <c r="D243" s="9">
        <v>7</v>
      </c>
      <c r="E243" s="9">
        <v>6</v>
      </c>
      <c r="F243" s="9">
        <v>5</v>
      </c>
      <c r="G243" s="11">
        <v>5</v>
      </c>
      <c r="H243" s="11">
        <v>2</v>
      </c>
      <c r="I243" s="11">
        <v>7</v>
      </c>
      <c r="J243" s="21">
        <f>VLOOKUP(C243,Points!$A$3:$H$15,2)+VLOOKUP(D243,Points!$A$3:$H$15,3)+VLOOKUP(E243,Points!$A$3:$H$15,4)+VLOOKUP(F243,Points!$A$3:$H$15,5)+VLOOKUP(G243,Points!$A$3:$H$15,6)+VLOOKUP(H243,Points!$A$3:$H$15,7)+VLOOKUP(I243,Points!$A$3:$H$15,8)</f>
        <v>65</v>
      </c>
      <c r="K243" s="25"/>
      <c r="L243" s="58" t="s">
        <v>94</v>
      </c>
      <c r="M243" s="9">
        <v>2</v>
      </c>
      <c r="N243" s="8">
        <f>SUM(M243:M245)+(IF(S243="Large Model","1",IF(S244="Large Model","1",IF(S245="Large Model","1",IF(S246="Large Model","1","0")))))</f>
        <v>2</v>
      </c>
      <c r="O243" s="21"/>
      <c r="P243" s="36" t="s">
        <v>85</v>
      </c>
      <c r="Q243" s="21">
        <f>IF(P243="","0",VLOOKUP(P243,Points!$Q$3:$R$102,2))</f>
        <v>4</v>
      </c>
      <c r="R243" s="21"/>
      <c r="S243" s="35"/>
      <c r="T243" s="21" t="str">
        <f>IF(S243="","0",VLOOKUP(S243,Points!$M$3:$N$102,2))</f>
        <v>0</v>
      </c>
      <c r="U243" s="26"/>
      <c r="V243" s="70">
        <f>SUM(J243:J245)+SUM(H249:H252)+N245+SUM(N249:N252)+SUM(Q243:Q246)+SUM(Q249:Q252)+SUM(T243:T246)+SUM(T249:T252)</f>
        <v>86</v>
      </c>
      <c r="W243" s="122"/>
      <c r="X243" s="122"/>
      <c r="Y243" s="50"/>
    </row>
    <row r="244" spans="1:25" ht="12.75">
      <c r="A244" s="83">
        <v>2</v>
      </c>
      <c r="B244" s="39"/>
      <c r="C244" s="19"/>
      <c r="D244" s="18"/>
      <c r="E244" s="9"/>
      <c r="F244" s="10"/>
      <c r="G244" s="12"/>
      <c r="H244" s="13"/>
      <c r="I244" s="14"/>
      <c r="J244" s="21">
        <f>VLOOKUP(D244,Points!$A$3:$H$15,3)+VLOOKUP(E244,Points!$A$3:$H$15,4)+VLOOKUP(F244,Points!$A$3:$H$15,5)</f>
        <v>0</v>
      </c>
      <c r="K244" s="25"/>
      <c r="L244" s="58" t="s">
        <v>10</v>
      </c>
      <c r="M244" s="9"/>
      <c r="N244" s="21" t="s">
        <v>9</v>
      </c>
      <c r="O244" s="21"/>
      <c r="P244" s="36"/>
      <c r="Q244" s="21" t="str">
        <f>IF(P244="","0",VLOOKUP(P244,Points!$Q$3:$R$102,2))</f>
        <v>0</v>
      </c>
      <c r="R244" s="21"/>
      <c r="S244" s="35"/>
      <c r="T244" s="21" t="str">
        <f>IF(S244="","0",VLOOKUP(S244,Points!$M$3:$N$102,2))</f>
        <v>0</v>
      </c>
      <c r="U244" s="26"/>
      <c r="V244" s="25"/>
      <c r="W244" s="122"/>
      <c r="X244" s="122"/>
      <c r="Y244" s="50"/>
    </row>
    <row r="245" spans="1:25" ht="12.75">
      <c r="A245" s="84">
        <v>3</v>
      </c>
      <c r="B245" s="39"/>
      <c r="C245" s="20"/>
      <c r="D245" s="18"/>
      <c r="E245" s="9"/>
      <c r="F245" s="10"/>
      <c r="G245" s="15"/>
      <c r="H245" s="16"/>
      <c r="I245" s="17"/>
      <c r="J245" s="21">
        <f>VLOOKUP(C245,Points!$A$3:$H$15,2)+VLOOKUP(D245,Points!$A$3:$H$15,3)+VLOOKUP(E245,Points!$A$3:$H$15,4)+VLOOKUP(F245,Points!$A$3:$H$15,5)+VLOOKUP(G245,Points!$A$3:$H$15,6)+VLOOKUP(H245,Points!$A$3:$H$15,7)+VLOOKUP(I245,Points!$A$3:$H$15,8)</f>
        <v>0</v>
      </c>
      <c r="K245" s="25"/>
      <c r="L245" s="58" t="s">
        <v>37</v>
      </c>
      <c r="M245" s="9"/>
      <c r="N245" s="21">
        <f>VLOOKUP(M243,Points!$A$3:$J$15,10)+IF(M244="","0",Points!$J$17)+IF(M245="","0",Points!$J$18)+IF(M246="","0",Points!$J$19)</f>
        <v>2</v>
      </c>
      <c r="O245" s="25"/>
      <c r="P245" s="36"/>
      <c r="Q245" s="21" t="str">
        <f>IF(P245="","0",VLOOKUP(P245,Points!$Q$3:$R$102,2))</f>
        <v>0</v>
      </c>
      <c r="R245" s="21"/>
      <c r="S245" s="35"/>
      <c r="T245" s="21" t="str">
        <f>IF(S245="","0",VLOOKUP(S245,Points!$M$3:$N$102,2))</f>
        <v>0</v>
      </c>
      <c r="U245" s="26"/>
      <c r="V245" s="40"/>
      <c r="W245" s="122"/>
      <c r="X245" s="122"/>
      <c r="Y245" s="50"/>
    </row>
    <row r="246" spans="1:25" ht="12.75">
      <c r="A246" s="76"/>
      <c r="B246" s="76"/>
      <c r="C246" s="76"/>
      <c r="D246" s="76"/>
      <c r="E246" s="76"/>
      <c r="F246" s="76"/>
      <c r="G246" s="76"/>
      <c r="H246" s="76"/>
      <c r="I246" s="76"/>
      <c r="J246" s="25"/>
      <c r="K246" s="25"/>
      <c r="L246" s="111" t="s">
        <v>174</v>
      </c>
      <c r="M246" s="73" t="str">
        <f>(IF(S243="Large Model","Yes",IF(S244="Large Model","Yes",IF(S245="Large Model","Yes",IF(S246="Large Model","Yes","No")))))</f>
        <v>No</v>
      </c>
      <c r="N246" s="25"/>
      <c r="O246" s="25"/>
      <c r="P246" s="36"/>
      <c r="Q246" s="21" t="str">
        <f>IF(P246="","0",VLOOKUP(P246,Points!$Q$3:$R$102,2))</f>
        <v>0</v>
      </c>
      <c r="R246" s="21"/>
      <c r="S246" s="35"/>
      <c r="T246" s="21" t="str">
        <f>IF(S246="","0",VLOOKUP(S246,Points!$M$3:$N$102,2))</f>
        <v>0</v>
      </c>
      <c r="U246" s="26"/>
      <c r="V246" s="40"/>
      <c r="W246" s="8"/>
      <c r="X246" s="56">
        <f>SUM(V243*W246)</f>
        <v>0</v>
      </c>
      <c r="Y246" s="50"/>
    </row>
    <row r="247" spans="1:25" ht="12.75">
      <c r="A247" s="49"/>
      <c r="B247" s="123"/>
      <c r="C247" s="26"/>
      <c r="D247" s="26"/>
      <c r="E247" s="26"/>
      <c r="F247" s="26"/>
      <c r="G247" s="26"/>
      <c r="H247" s="26"/>
      <c r="I247" s="26"/>
      <c r="J247" s="25"/>
      <c r="K247" s="25"/>
      <c r="L247" s="26"/>
      <c r="M247" s="26"/>
      <c r="N247" s="26"/>
      <c r="O247" s="26"/>
      <c r="P247" s="75"/>
      <c r="Q247" s="25"/>
      <c r="R247" s="25"/>
      <c r="S247" s="25"/>
      <c r="T247" s="25"/>
      <c r="U247" s="25"/>
      <c r="V247" s="25"/>
      <c r="W247" s="26"/>
      <c r="X247" s="42"/>
      <c r="Y247" s="50"/>
    </row>
    <row r="248" spans="1:25" ht="12.75">
      <c r="A248" s="49"/>
      <c r="B248" s="124"/>
      <c r="C248" s="26"/>
      <c r="D248" s="126" t="s">
        <v>121</v>
      </c>
      <c r="E248" s="127"/>
      <c r="F248" s="127"/>
      <c r="G248" s="128"/>
      <c r="H248" s="21" t="s">
        <v>9</v>
      </c>
      <c r="I248" s="26"/>
      <c r="J248" s="40"/>
      <c r="K248" s="40"/>
      <c r="L248" s="129" t="s">
        <v>29</v>
      </c>
      <c r="M248" s="129"/>
      <c r="N248" s="21" t="s">
        <v>9</v>
      </c>
      <c r="O248" s="42"/>
      <c r="P248" s="58" t="s">
        <v>190</v>
      </c>
      <c r="Q248" s="21" t="s">
        <v>9</v>
      </c>
      <c r="R248" s="21"/>
      <c r="S248" s="59" t="s">
        <v>51</v>
      </c>
      <c r="T248" s="77" t="s">
        <v>9</v>
      </c>
      <c r="U248" s="40"/>
      <c r="V248" s="76"/>
      <c r="W248" s="76"/>
      <c r="X248" s="76"/>
      <c r="Y248" s="50"/>
    </row>
    <row r="249" spans="1:25" ht="12.75" customHeight="1">
      <c r="A249" s="49"/>
      <c r="B249" s="124"/>
      <c r="C249" s="26"/>
      <c r="D249" s="118"/>
      <c r="E249" s="119"/>
      <c r="F249" s="119"/>
      <c r="G249" s="120"/>
      <c r="H249" s="21" t="str">
        <f>IF(D249="","0",VLOOKUP(D249,Points!$Y$3:$Z$102,2))</f>
        <v>0</v>
      </c>
      <c r="I249" s="26"/>
      <c r="J249" s="40"/>
      <c r="K249" s="41" t="s">
        <v>40</v>
      </c>
      <c r="L249" s="121" t="s">
        <v>337</v>
      </c>
      <c r="M249" s="121"/>
      <c r="N249" s="21">
        <f>IF(L249="","0",VLOOKUP(L249,Points!$U$3:$V$102,2))</f>
        <v>13</v>
      </c>
      <c r="O249" s="42"/>
      <c r="P249" s="36"/>
      <c r="Q249" s="21" t="str">
        <f>IF(P249="","0",VLOOKUP(P249,Points!$Q$3:$R$102,2))</f>
        <v>0</v>
      </c>
      <c r="R249" s="26"/>
      <c r="S249" s="35"/>
      <c r="T249" s="28"/>
      <c r="U249" s="40"/>
      <c r="V249" s="76"/>
      <c r="W249" s="76"/>
      <c r="X249" s="76"/>
      <c r="Y249" s="50"/>
    </row>
    <row r="250" spans="1:25" ht="12.75" customHeight="1">
      <c r="A250" s="49"/>
      <c r="B250" s="125"/>
      <c r="C250" s="26"/>
      <c r="D250" s="118"/>
      <c r="E250" s="119"/>
      <c r="F250" s="119"/>
      <c r="G250" s="120"/>
      <c r="H250" s="21" t="str">
        <f>IF(D250="","0",VLOOKUP(D250,Points!$Y$3:$Z$102,2))</f>
        <v>0</v>
      </c>
      <c r="I250" s="26"/>
      <c r="J250" s="40"/>
      <c r="K250" s="41" t="s">
        <v>41</v>
      </c>
      <c r="L250" s="121" t="s">
        <v>338</v>
      </c>
      <c r="M250" s="121"/>
      <c r="N250" s="21">
        <f>IF(L250="","0",ROUNDUP((VLOOKUP(L250,Points!$U$3:$V$102,2)/2),0))</f>
        <v>2</v>
      </c>
      <c r="O250" s="42"/>
      <c r="P250" s="36"/>
      <c r="Q250" s="21" t="str">
        <f>IF(P250="","0",VLOOKUP(P250,Points!$Q$3:$R$102,2))</f>
        <v>0</v>
      </c>
      <c r="R250" s="26"/>
      <c r="S250" s="35"/>
      <c r="T250" s="28"/>
      <c r="U250" s="40"/>
      <c r="V250" s="76"/>
      <c r="W250" s="76"/>
      <c r="X250" s="76"/>
      <c r="Y250" s="50"/>
    </row>
    <row r="251" spans="1:25" ht="12.75" customHeight="1">
      <c r="A251" s="49"/>
      <c r="B251" s="76"/>
      <c r="C251" s="26"/>
      <c r="D251" s="118"/>
      <c r="E251" s="119"/>
      <c r="F251" s="119"/>
      <c r="G251" s="120"/>
      <c r="H251" s="21" t="str">
        <f>IF(D251="","0",VLOOKUP(D251,Points!$Y$3:$Z$102,2))</f>
        <v>0</v>
      </c>
      <c r="I251" s="26"/>
      <c r="J251" s="40"/>
      <c r="K251" s="41" t="s">
        <v>40</v>
      </c>
      <c r="L251" s="121"/>
      <c r="M251" s="121"/>
      <c r="N251" s="21" t="str">
        <f>IF(L251="","0",VLOOKUP(L251,Points!$U$3:$V$102,2))</f>
        <v>0</v>
      </c>
      <c r="O251" s="42"/>
      <c r="P251" s="36"/>
      <c r="Q251" s="21" t="str">
        <f>IF(P251="","0",VLOOKUP(P251,Points!$Q$3:$R$102,2))</f>
        <v>0</v>
      </c>
      <c r="R251" s="21"/>
      <c r="S251" s="35"/>
      <c r="T251" s="28"/>
      <c r="U251" s="40"/>
      <c r="V251" s="76"/>
      <c r="W251" s="76"/>
      <c r="X251" s="76"/>
      <c r="Y251" s="50"/>
    </row>
    <row r="252" spans="1:25" ht="12.75" customHeight="1">
      <c r="A252" s="49"/>
      <c r="B252" s="75" t="str">
        <f>IF(V243&gt;Points!$A$17,"Elite","Core")</f>
        <v>Elite</v>
      </c>
      <c r="C252" s="26"/>
      <c r="D252" s="118"/>
      <c r="E252" s="119"/>
      <c r="F252" s="119"/>
      <c r="G252" s="120"/>
      <c r="H252" s="21" t="str">
        <f>IF(D252="","0",VLOOKUP(D252,Points!$Y$3:$Z$102,2))</f>
        <v>0</v>
      </c>
      <c r="I252" s="26"/>
      <c r="J252" s="40"/>
      <c r="K252" s="41" t="s">
        <v>41</v>
      </c>
      <c r="L252" s="121"/>
      <c r="M252" s="121"/>
      <c r="N252" s="21" t="str">
        <f>IF(L252="","0",ROUNDUP((VLOOKUP(L252,Points!$U$3:$V$102,2)/2),0))</f>
        <v>0</v>
      </c>
      <c r="O252" s="42"/>
      <c r="P252" s="36"/>
      <c r="Q252" s="21" t="str">
        <f>IF(P252="","0",VLOOKUP(P252,Points!$Q$3:$R$102,2))</f>
        <v>0</v>
      </c>
      <c r="R252" s="21"/>
      <c r="S252" s="35"/>
      <c r="T252" s="28"/>
      <c r="U252" s="40"/>
      <c r="V252" s="76"/>
      <c r="W252" s="76"/>
      <c r="X252" s="76"/>
      <c r="Y252" s="50"/>
    </row>
    <row r="253" spans="1:25" ht="12.75" customHeight="1">
      <c r="A253" s="51"/>
      <c r="B253" s="81"/>
      <c r="C253" s="53"/>
      <c r="D253" s="53"/>
      <c r="E253" s="53"/>
      <c r="F253" s="53"/>
      <c r="G253" s="53"/>
      <c r="H253" s="53"/>
      <c r="I253" s="53"/>
      <c r="J253" s="52"/>
      <c r="K253" s="52"/>
      <c r="L253" s="54"/>
      <c r="M253" s="54"/>
      <c r="N253" s="54"/>
      <c r="O253" s="54"/>
      <c r="P253" s="80"/>
      <c r="Q253" s="52"/>
      <c r="R253" s="52"/>
      <c r="S253" s="52"/>
      <c r="T253" s="52"/>
      <c r="U253" s="52"/>
      <c r="V253" s="52"/>
      <c r="W253" s="54"/>
      <c r="X253" s="54"/>
      <c r="Y253" s="55"/>
    </row>
    <row r="255" spans="1:25" ht="12.75">
      <c r="A255" s="43"/>
      <c r="B255" s="44"/>
      <c r="C255" s="45"/>
      <c r="D255" s="45"/>
      <c r="E255" s="45"/>
      <c r="F255" s="45"/>
      <c r="G255" s="45"/>
      <c r="H255" s="45"/>
      <c r="I255" s="45"/>
      <c r="J255" s="46"/>
      <c r="K255" s="46"/>
      <c r="L255" s="45"/>
      <c r="M255" s="45"/>
      <c r="N255" s="45"/>
      <c r="O255" s="44"/>
      <c r="P255" s="79"/>
      <c r="Q255" s="47"/>
      <c r="R255" s="47"/>
      <c r="S255" s="47"/>
      <c r="T255" s="47"/>
      <c r="U255" s="47"/>
      <c r="V255" s="46"/>
      <c r="W255" s="44"/>
      <c r="X255" s="44"/>
      <c r="Y255" s="48"/>
    </row>
    <row r="256" spans="1:25" ht="12.75">
      <c r="A256" s="49"/>
      <c r="B256" s="57" t="s">
        <v>188</v>
      </c>
      <c r="C256" s="8" t="s">
        <v>1</v>
      </c>
      <c r="D256" s="8" t="s">
        <v>2</v>
      </c>
      <c r="E256" s="8" t="s">
        <v>3</v>
      </c>
      <c r="F256" s="8" t="s">
        <v>4</v>
      </c>
      <c r="G256" s="8" t="s">
        <v>5</v>
      </c>
      <c r="H256" s="8" t="s">
        <v>6</v>
      </c>
      <c r="I256" s="8" t="s">
        <v>7</v>
      </c>
      <c r="J256" s="21" t="s">
        <v>9</v>
      </c>
      <c r="K256" s="25"/>
      <c r="L256" s="58" t="s">
        <v>39</v>
      </c>
      <c r="M256" s="8"/>
      <c r="N256" s="8" t="s">
        <v>38</v>
      </c>
      <c r="O256" s="21"/>
      <c r="P256" s="58" t="s">
        <v>8</v>
      </c>
      <c r="Q256" s="21" t="s">
        <v>9</v>
      </c>
      <c r="R256" s="21"/>
      <c r="S256" s="59" t="s">
        <v>138</v>
      </c>
      <c r="T256" s="21" t="s">
        <v>9</v>
      </c>
      <c r="U256" s="26"/>
      <c r="V256" s="38" t="s">
        <v>0</v>
      </c>
      <c r="W256" s="122" t="s">
        <v>49</v>
      </c>
      <c r="X256" s="122" t="s">
        <v>50</v>
      </c>
      <c r="Y256" s="50"/>
    </row>
    <row r="257" spans="1:25" ht="12.75">
      <c r="A257" s="83">
        <v>1</v>
      </c>
      <c r="B257" s="39" t="s">
        <v>333</v>
      </c>
      <c r="C257" s="11">
        <v>12</v>
      </c>
      <c r="D257" s="9">
        <v>4</v>
      </c>
      <c r="E257" s="9">
        <v>7</v>
      </c>
      <c r="F257" s="9">
        <v>5</v>
      </c>
      <c r="G257" s="11">
        <v>6</v>
      </c>
      <c r="H257" s="11">
        <v>3</v>
      </c>
      <c r="I257" s="11">
        <v>8</v>
      </c>
      <c r="J257" s="21">
        <f>VLOOKUP(C257,Points!$A$3:$H$15,2)+VLOOKUP(D257,Points!$A$3:$H$15,3)+VLOOKUP(E257,Points!$A$3:$H$15,4)+VLOOKUP(F257,Points!$A$3:$H$15,5)+VLOOKUP(G257,Points!$A$3:$H$15,6)+VLOOKUP(H257,Points!$A$3:$H$15,7)+VLOOKUP(I257,Points!$A$3:$H$15,8)</f>
        <v>85</v>
      </c>
      <c r="K257" s="25"/>
      <c r="L257" s="58" t="s">
        <v>94</v>
      </c>
      <c r="M257" s="9">
        <v>4</v>
      </c>
      <c r="N257" s="8">
        <f>SUM(M257:M259)+(IF(S257="Large Model","1",IF(S258="Large Model","1",IF(S259="Large Model","1",IF(S260="Large Model","1","0")))))</f>
        <v>5</v>
      </c>
      <c r="O257" s="21"/>
      <c r="P257" s="36" t="s">
        <v>66</v>
      </c>
      <c r="Q257" s="21">
        <f>IF(P257="","0",VLOOKUP(P257,Points!$Q$3:$R$102,2))</f>
        <v>8</v>
      </c>
      <c r="R257" s="21"/>
      <c r="S257" s="35"/>
      <c r="T257" s="21" t="str">
        <f>IF(S257="","0",VLOOKUP(S257,Points!$M$3:$N$102,2))</f>
        <v>0</v>
      </c>
      <c r="U257" s="26"/>
      <c r="V257" s="70">
        <f>SUM(J257:J259)+SUM(H263:H266)+N259+SUM(N263:N266)+SUM(Q257:Q260)+SUM(Q263:Q266)+SUM(T257:T260)+SUM(T263:T266)</f>
        <v>138</v>
      </c>
      <c r="W257" s="122"/>
      <c r="X257" s="122"/>
      <c r="Y257" s="50"/>
    </row>
    <row r="258" spans="1:25" ht="12.75">
      <c r="A258" s="83">
        <v>2</v>
      </c>
      <c r="B258" s="39"/>
      <c r="C258" s="19"/>
      <c r="D258" s="18"/>
      <c r="E258" s="9"/>
      <c r="F258" s="10"/>
      <c r="G258" s="12"/>
      <c r="H258" s="13"/>
      <c r="I258" s="14"/>
      <c r="J258" s="21">
        <f>VLOOKUP(D258,Points!$A$3:$H$15,3)+VLOOKUP(E258,Points!$A$3:$H$15,4)+VLOOKUP(F258,Points!$A$3:$H$15,5)</f>
        <v>0</v>
      </c>
      <c r="K258" s="25"/>
      <c r="L258" s="58" t="s">
        <v>10</v>
      </c>
      <c r="M258" s="9">
        <v>1</v>
      </c>
      <c r="N258" s="21" t="s">
        <v>9</v>
      </c>
      <c r="O258" s="21"/>
      <c r="P258" s="36" t="s">
        <v>116</v>
      </c>
      <c r="Q258" s="21">
        <f>IF(P258="","0",VLOOKUP(P258,Points!$Q$3:$R$102,2))</f>
        <v>17</v>
      </c>
      <c r="R258" s="21"/>
      <c r="S258" s="35"/>
      <c r="T258" s="21" t="str">
        <f>IF(S258="","0",VLOOKUP(S258,Points!$M$3:$N$102,2))</f>
        <v>0</v>
      </c>
      <c r="U258" s="26"/>
      <c r="V258" s="25"/>
      <c r="W258" s="122"/>
      <c r="X258" s="122"/>
      <c r="Y258" s="50"/>
    </row>
    <row r="259" spans="1:25" ht="12.75">
      <c r="A259" s="84">
        <v>3</v>
      </c>
      <c r="B259" s="39"/>
      <c r="C259" s="20"/>
      <c r="D259" s="18"/>
      <c r="E259" s="9"/>
      <c r="F259" s="10"/>
      <c r="G259" s="15"/>
      <c r="H259" s="16"/>
      <c r="I259" s="17"/>
      <c r="J259" s="21">
        <f>VLOOKUP(C259,Points!$A$3:$H$15,2)+VLOOKUP(D259,Points!$A$3:$H$15,3)+VLOOKUP(E259,Points!$A$3:$H$15,4)+VLOOKUP(F259,Points!$A$3:$H$15,5)+VLOOKUP(G259,Points!$A$3:$H$15,6)+VLOOKUP(H259,Points!$A$3:$H$15,7)+VLOOKUP(I259,Points!$A$3:$H$15,8)</f>
        <v>0</v>
      </c>
      <c r="K259" s="25"/>
      <c r="L259" s="58" t="s">
        <v>37</v>
      </c>
      <c r="M259" s="9"/>
      <c r="N259" s="21">
        <f>VLOOKUP(M257,Points!$A$3:$J$15,10)+IF(M258="","0",Points!$J$17)+IF(M259="","0",Points!$J$18)+IF(M260="","0",Points!$J$19)</f>
        <v>8</v>
      </c>
      <c r="O259" s="25"/>
      <c r="P259" s="36" t="s">
        <v>117</v>
      </c>
      <c r="Q259" s="21">
        <f>IF(P259="","0",VLOOKUP(P259,Points!$Q$3:$R$102,2))</f>
        <v>16</v>
      </c>
      <c r="R259" s="21"/>
      <c r="S259" s="35"/>
      <c r="T259" s="21" t="str">
        <f>IF(S259="","0",VLOOKUP(S259,Points!$M$3:$N$102,2))</f>
        <v>0</v>
      </c>
      <c r="U259" s="26"/>
      <c r="V259" s="40"/>
      <c r="W259" s="122"/>
      <c r="X259" s="122"/>
      <c r="Y259" s="50"/>
    </row>
    <row r="260" spans="1:25" ht="12.75">
      <c r="A260" s="76"/>
      <c r="B260" s="76"/>
      <c r="C260" s="76"/>
      <c r="D260" s="76"/>
      <c r="E260" s="76"/>
      <c r="F260" s="76"/>
      <c r="G260" s="76"/>
      <c r="H260" s="76"/>
      <c r="I260" s="76"/>
      <c r="J260" s="25"/>
      <c r="K260" s="25"/>
      <c r="L260" s="111" t="s">
        <v>174</v>
      </c>
      <c r="M260" s="73" t="str">
        <f>(IF(S257="Large Model","Yes",IF(S258="Large Model","Yes",IF(S259="Large Model","Yes",IF(S260="Large Model","Yes","No")))))</f>
        <v>No</v>
      </c>
      <c r="N260" s="25"/>
      <c r="O260" s="25"/>
      <c r="P260" s="36"/>
      <c r="Q260" s="21" t="str">
        <f>IF(P260="","0",VLOOKUP(P260,Points!$Q$3:$R$102,2))</f>
        <v>0</v>
      </c>
      <c r="R260" s="21"/>
      <c r="S260" s="35"/>
      <c r="T260" s="21" t="str">
        <f>IF(S260="","0",VLOOKUP(S260,Points!$M$3:$N$102,2))</f>
        <v>0</v>
      </c>
      <c r="U260" s="26"/>
      <c r="V260" s="40"/>
      <c r="W260" s="8"/>
      <c r="X260" s="56">
        <f>SUM(V257*W260)</f>
        <v>0</v>
      </c>
      <c r="Y260" s="50"/>
    </row>
    <row r="261" spans="1:25" ht="12.75">
      <c r="A261" s="49"/>
      <c r="B261" s="123" t="s">
        <v>334</v>
      </c>
      <c r="C261" s="26"/>
      <c r="D261" s="26"/>
      <c r="E261" s="26"/>
      <c r="F261" s="26"/>
      <c r="G261" s="26"/>
      <c r="H261" s="26"/>
      <c r="I261" s="26"/>
      <c r="J261" s="25"/>
      <c r="K261" s="25"/>
      <c r="L261" s="26"/>
      <c r="M261" s="26"/>
      <c r="N261" s="26"/>
      <c r="O261" s="26"/>
      <c r="P261" s="75"/>
      <c r="Q261" s="25"/>
      <c r="R261" s="25"/>
      <c r="S261" s="25"/>
      <c r="T261" s="25"/>
      <c r="U261" s="25"/>
      <c r="V261" s="25"/>
      <c r="W261" s="26"/>
      <c r="X261" s="42"/>
      <c r="Y261" s="50"/>
    </row>
    <row r="262" spans="1:25" ht="12.75">
      <c r="A262" s="49"/>
      <c r="B262" s="124"/>
      <c r="C262" s="26"/>
      <c r="D262" s="126" t="s">
        <v>121</v>
      </c>
      <c r="E262" s="127"/>
      <c r="F262" s="127"/>
      <c r="G262" s="128"/>
      <c r="H262" s="21" t="s">
        <v>9</v>
      </c>
      <c r="I262" s="26"/>
      <c r="J262" s="40"/>
      <c r="K262" s="40"/>
      <c r="L262" s="129" t="s">
        <v>29</v>
      </c>
      <c r="M262" s="129"/>
      <c r="N262" s="21" t="s">
        <v>9</v>
      </c>
      <c r="O262" s="42"/>
      <c r="P262" s="58" t="s">
        <v>190</v>
      </c>
      <c r="Q262" s="21" t="s">
        <v>9</v>
      </c>
      <c r="R262" s="21"/>
      <c r="S262" s="59" t="s">
        <v>51</v>
      </c>
      <c r="T262" s="77" t="s">
        <v>9</v>
      </c>
      <c r="U262" s="40"/>
      <c r="V262" s="76"/>
      <c r="W262" s="76"/>
      <c r="X262" s="76"/>
      <c r="Y262" s="50"/>
    </row>
    <row r="263" spans="1:25" ht="12.75">
      <c r="A263" s="49"/>
      <c r="B263" s="124"/>
      <c r="C263" s="26"/>
      <c r="D263" s="118"/>
      <c r="E263" s="119"/>
      <c r="F263" s="119"/>
      <c r="G263" s="120"/>
      <c r="H263" s="21" t="str">
        <f>IF(D263="","0",VLOOKUP(D263,Points!$Y$3:$Z$102,2))</f>
        <v>0</v>
      </c>
      <c r="I263" s="26"/>
      <c r="J263" s="40"/>
      <c r="K263" s="41" t="s">
        <v>40</v>
      </c>
      <c r="L263" s="121" t="s">
        <v>14</v>
      </c>
      <c r="M263" s="121"/>
      <c r="N263" s="21">
        <f>IF(L263="","0",VLOOKUP(L263,Points!$U$3:$V$102,2))</f>
        <v>3</v>
      </c>
      <c r="O263" s="42"/>
      <c r="P263" s="36"/>
      <c r="Q263" s="21" t="str">
        <f>IF(P263="","0",VLOOKUP(P263,Points!$Q$3:$R$102,2))</f>
        <v>0</v>
      </c>
      <c r="R263" s="26"/>
      <c r="S263" s="35" t="s">
        <v>335</v>
      </c>
      <c r="T263" s="28">
        <v>1</v>
      </c>
      <c r="U263" s="40"/>
      <c r="V263" s="76"/>
      <c r="W263" s="76"/>
      <c r="X263" s="76"/>
      <c r="Y263" s="50"/>
    </row>
    <row r="264" spans="1:25" ht="12.75">
      <c r="A264" s="49"/>
      <c r="B264" s="125"/>
      <c r="C264" s="26"/>
      <c r="D264" s="118"/>
      <c r="E264" s="119"/>
      <c r="F264" s="119"/>
      <c r="G264" s="120"/>
      <c r="H264" s="21" t="str">
        <f>IF(D264="","0",VLOOKUP(D264,Points!$Y$3:$Z$102,2))</f>
        <v>0</v>
      </c>
      <c r="I264" s="26"/>
      <c r="J264" s="40"/>
      <c r="K264" s="41" t="s">
        <v>41</v>
      </c>
      <c r="L264" s="121"/>
      <c r="M264" s="121"/>
      <c r="N264" s="21" t="str">
        <f>IF(L264="","0",ROUNDUP((VLOOKUP(L264,Points!$U$3:$V$102,2)/2),0))</f>
        <v>0</v>
      </c>
      <c r="O264" s="42"/>
      <c r="P264" s="36"/>
      <c r="Q264" s="21" t="str">
        <f>IF(P264="","0",VLOOKUP(P264,Points!$Q$3:$R$102,2))</f>
        <v>0</v>
      </c>
      <c r="R264" s="26"/>
      <c r="S264" s="35"/>
      <c r="T264" s="28"/>
      <c r="U264" s="40"/>
      <c r="V264" s="76"/>
      <c r="W264" s="76"/>
      <c r="X264" s="76"/>
      <c r="Y264" s="50"/>
    </row>
    <row r="265" spans="1:25" ht="12.75">
      <c r="A265" s="49"/>
      <c r="B265" s="76"/>
      <c r="C265" s="26"/>
      <c r="D265" s="118"/>
      <c r="E265" s="119"/>
      <c r="F265" s="119"/>
      <c r="G265" s="120"/>
      <c r="H265" s="21" t="str">
        <f>IF(D265="","0",VLOOKUP(D265,Points!$Y$3:$Z$102,2))</f>
        <v>0</v>
      </c>
      <c r="I265" s="26"/>
      <c r="J265" s="40"/>
      <c r="K265" s="41" t="s">
        <v>40</v>
      </c>
      <c r="L265" s="121"/>
      <c r="M265" s="121"/>
      <c r="N265" s="21" t="str">
        <f>IF(L265="","0",VLOOKUP(L265,Points!$U$3:$V$102,2))</f>
        <v>0</v>
      </c>
      <c r="O265" s="42"/>
      <c r="P265" s="36"/>
      <c r="Q265" s="21" t="str">
        <f>IF(P265="","0",VLOOKUP(P265,Points!$Q$3:$R$102,2))</f>
        <v>0</v>
      </c>
      <c r="R265" s="21"/>
      <c r="S265" s="35"/>
      <c r="T265" s="28"/>
      <c r="U265" s="40"/>
      <c r="V265" s="76"/>
      <c r="W265" s="76"/>
      <c r="X265" s="76"/>
      <c r="Y265" s="50"/>
    </row>
    <row r="266" spans="1:25" ht="12.75">
      <c r="A266" s="49"/>
      <c r="B266" s="75" t="str">
        <f>IF(V257&gt;Points!$A$17,"Elite","Core")</f>
        <v>Elite</v>
      </c>
      <c r="C266" s="26"/>
      <c r="D266" s="118"/>
      <c r="E266" s="119"/>
      <c r="F266" s="119"/>
      <c r="G266" s="120"/>
      <c r="H266" s="21" t="str">
        <f>IF(D266="","0",VLOOKUP(D266,Points!$Y$3:$Z$102,2))</f>
        <v>0</v>
      </c>
      <c r="I266" s="26"/>
      <c r="J266" s="40"/>
      <c r="K266" s="41" t="s">
        <v>41</v>
      </c>
      <c r="L266" s="121"/>
      <c r="M266" s="121"/>
      <c r="N266" s="21" t="str">
        <f>IF(L266="","0",ROUNDUP((VLOOKUP(L266,Points!$U$3:$V$102,2)/2),0))</f>
        <v>0</v>
      </c>
      <c r="O266" s="42"/>
      <c r="P266" s="36"/>
      <c r="Q266" s="21" t="str">
        <f>IF(P266="","0",VLOOKUP(P266,Points!$Q$3:$R$102,2))</f>
        <v>0</v>
      </c>
      <c r="R266" s="21"/>
      <c r="S266" s="35"/>
      <c r="T266" s="28"/>
      <c r="U266" s="40"/>
      <c r="V266" s="76"/>
      <c r="W266" s="76"/>
      <c r="X266" s="76"/>
      <c r="Y266" s="50"/>
    </row>
    <row r="267" spans="1:25" ht="12.75">
      <c r="A267" s="51"/>
      <c r="B267" s="81"/>
      <c r="C267" s="53"/>
      <c r="D267" s="53"/>
      <c r="E267" s="53"/>
      <c r="F267" s="53"/>
      <c r="G267" s="53"/>
      <c r="H267" s="53"/>
      <c r="I267" s="53"/>
      <c r="J267" s="52"/>
      <c r="K267" s="52"/>
      <c r="L267" s="54"/>
      <c r="M267" s="54"/>
      <c r="N267" s="54"/>
      <c r="O267" s="54"/>
      <c r="P267" s="80"/>
      <c r="Q267" s="52"/>
      <c r="R267" s="52"/>
      <c r="S267" s="52"/>
      <c r="T267" s="52"/>
      <c r="U267" s="52"/>
      <c r="V267" s="52"/>
      <c r="W267" s="54"/>
      <c r="X267" s="54"/>
      <c r="Y267" s="55"/>
    </row>
    <row r="269" spans="1:25" ht="12.75">
      <c r="A269" s="43"/>
      <c r="B269" s="44"/>
      <c r="C269" s="45"/>
      <c r="D269" s="45"/>
      <c r="E269" s="45"/>
      <c r="F269" s="45"/>
      <c r="G269" s="45"/>
      <c r="H269" s="45"/>
      <c r="I269" s="45"/>
      <c r="J269" s="46"/>
      <c r="K269" s="46"/>
      <c r="L269" s="45"/>
      <c r="M269" s="45"/>
      <c r="N269" s="45"/>
      <c r="O269" s="44"/>
      <c r="P269" s="79"/>
      <c r="Q269" s="47"/>
      <c r="R269" s="47"/>
      <c r="S269" s="47"/>
      <c r="T269" s="47"/>
      <c r="U269" s="47"/>
      <c r="V269" s="46"/>
      <c r="W269" s="44"/>
      <c r="X269" s="44"/>
      <c r="Y269" s="48"/>
    </row>
    <row r="270" spans="1:25" ht="12.75">
      <c r="A270" s="49"/>
      <c r="B270" s="57" t="s">
        <v>188</v>
      </c>
      <c r="C270" s="8" t="s">
        <v>1</v>
      </c>
      <c r="D270" s="8" t="s">
        <v>2</v>
      </c>
      <c r="E270" s="8" t="s">
        <v>3</v>
      </c>
      <c r="F270" s="8" t="s">
        <v>4</v>
      </c>
      <c r="G270" s="8" t="s">
        <v>5</v>
      </c>
      <c r="H270" s="8" t="s">
        <v>6</v>
      </c>
      <c r="I270" s="8" t="s">
        <v>7</v>
      </c>
      <c r="J270" s="21" t="s">
        <v>9</v>
      </c>
      <c r="K270" s="25"/>
      <c r="L270" s="58" t="s">
        <v>39</v>
      </c>
      <c r="M270" s="8"/>
      <c r="N270" s="8" t="s">
        <v>38</v>
      </c>
      <c r="O270" s="21"/>
      <c r="P270" s="58" t="s">
        <v>8</v>
      </c>
      <c r="Q270" s="21" t="s">
        <v>9</v>
      </c>
      <c r="R270" s="21"/>
      <c r="S270" s="59" t="s">
        <v>138</v>
      </c>
      <c r="T270" s="21" t="s">
        <v>9</v>
      </c>
      <c r="U270" s="26"/>
      <c r="V270" s="38" t="s">
        <v>0</v>
      </c>
      <c r="W270" s="122" t="s">
        <v>49</v>
      </c>
      <c r="X270" s="122" t="s">
        <v>50</v>
      </c>
      <c r="Y270" s="50"/>
    </row>
    <row r="271" spans="1:25" ht="12.75">
      <c r="A271" s="83">
        <v>1</v>
      </c>
      <c r="B271" s="39" t="s">
        <v>347</v>
      </c>
      <c r="C271" s="11">
        <v>10</v>
      </c>
      <c r="D271" s="9">
        <v>6</v>
      </c>
      <c r="E271" s="9">
        <v>5</v>
      </c>
      <c r="F271" s="9">
        <v>5</v>
      </c>
      <c r="G271" s="11">
        <v>5</v>
      </c>
      <c r="H271" s="11">
        <v>1</v>
      </c>
      <c r="I271" s="11">
        <v>6</v>
      </c>
      <c r="J271" s="21">
        <f>VLOOKUP(C271,Points!$A$3:$H$15,2)+VLOOKUP(D271,Points!$A$3:$H$15,3)+VLOOKUP(E271,Points!$A$3:$H$15,4)+VLOOKUP(F271,Points!$A$3:$H$15,5)+VLOOKUP(G271,Points!$A$3:$H$15,6)+VLOOKUP(H271,Points!$A$3:$H$15,7)+VLOOKUP(I271,Points!$A$3:$H$15,8)</f>
        <v>37</v>
      </c>
      <c r="K271" s="25"/>
      <c r="L271" s="58" t="s">
        <v>94</v>
      </c>
      <c r="M271" s="9">
        <v>4</v>
      </c>
      <c r="N271" s="8">
        <f>SUM(M271:M273)+(IF(S271="Large Model","1",IF(S272="Large Model","1",IF(S273="Large Model","1",IF(S274="Large Model","1","0")))))</f>
        <v>5</v>
      </c>
      <c r="O271" s="21"/>
      <c r="P271" s="36" t="s">
        <v>348</v>
      </c>
      <c r="Q271" s="21">
        <f>IF(P271="","0",VLOOKUP(P271,Points!$Q$3:$R$102,2))</f>
        <v>6</v>
      </c>
      <c r="R271" s="21"/>
      <c r="S271" s="35"/>
      <c r="T271" s="21" t="str">
        <f>IF(S271="","0",VLOOKUP(S271,Points!$M$3:$N$102,2))</f>
        <v>0</v>
      </c>
      <c r="U271" s="26"/>
      <c r="V271" s="70">
        <f>SUM(J271:J273)+SUM(H277:H280)+N273+SUM(N277:N280)+SUM(Q271:Q274)+SUM(Q277:Q280)+SUM(T271:T274)+SUM(T277:T280)</f>
        <v>59</v>
      </c>
      <c r="W271" s="122"/>
      <c r="X271" s="122"/>
      <c r="Y271" s="50"/>
    </row>
    <row r="272" spans="1:25" ht="12.75">
      <c r="A272" s="83">
        <v>2</v>
      </c>
      <c r="B272" s="39"/>
      <c r="C272" s="19"/>
      <c r="D272" s="18"/>
      <c r="E272" s="9"/>
      <c r="F272" s="10"/>
      <c r="G272" s="12"/>
      <c r="H272" s="13"/>
      <c r="I272" s="14"/>
      <c r="J272" s="21">
        <f>VLOOKUP(D272,Points!$A$3:$H$15,3)+VLOOKUP(E272,Points!$A$3:$H$15,4)+VLOOKUP(F272,Points!$A$3:$H$15,5)</f>
        <v>0</v>
      </c>
      <c r="K272" s="25"/>
      <c r="L272" s="58" t="s">
        <v>10</v>
      </c>
      <c r="M272" s="9">
        <v>1</v>
      </c>
      <c r="N272" s="21" t="s">
        <v>9</v>
      </c>
      <c r="O272" s="21"/>
      <c r="P272" s="36"/>
      <c r="Q272" s="21" t="str">
        <f>IF(P272="","0",VLOOKUP(P272,Points!$Q$3:$R$102,2))</f>
        <v>0</v>
      </c>
      <c r="R272" s="21"/>
      <c r="S272" s="35"/>
      <c r="T272" s="21" t="str">
        <f>IF(S272="","0",VLOOKUP(S272,Points!$M$3:$N$102,2))</f>
        <v>0</v>
      </c>
      <c r="U272" s="26"/>
      <c r="V272" s="25"/>
      <c r="W272" s="122"/>
      <c r="X272" s="122"/>
      <c r="Y272" s="50"/>
    </row>
    <row r="273" spans="1:25" ht="12.75">
      <c r="A273" s="84">
        <v>3</v>
      </c>
      <c r="B273" s="39"/>
      <c r="C273" s="20"/>
      <c r="D273" s="18"/>
      <c r="E273" s="9"/>
      <c r="F273" s="10"/>
      <c r="G273" s="15"/>
      <c r="H273" s="16"/>
      <c r="I273" s="17"/>
      <c r="J273" s="21">
        <f>VLOOKUP(C273,Points!$A$3:$H$15,2)+VLOOKUP(D273,Points!$A$3:$H$15,3)+VLOOKUP(E273,Points!$A$3:$H$15,4)+VLOOKUP(F273,Points!$A$3:$H$15,5)+VLOOKUP(G273,Points!$A$3:$H$15,6)+VLOOKUP(H273,Points!$A$3:$H$15,7)+VLOOKUP(I273,Points!$A$3:$H$15,8)</f>
        <v>0</v>
      </c>
      <c r="K273" s="25"/>
      <c r="L273" s="58" t="s">
        <v>37</v>
      </c>
      <c r="M273" s="9"/>
      <c r="N273" s="21">
        <f>VLOOKUP(M271,Points!$A$3:$J$15,10)+IF(M272="","0",Points!$J$17)+IF(M273="","0",Points!$J$18)+IF(M274="","0",Points!$J$19)</f>
        <v>8</v>
      </c>
      <c r="O273" s="25"/>
      <c r="P273" s="36"/>
      <c r="Q273" s="21" t="str">
        <f>IF(P273="","0",VLOOKUP(P273,Points!$Q$3:$R$102,2))</f>
        <v>0</v>
      </c>
      <c r="R273" s="21"/>
      <c r="S273" s="35"/>
      <c r="T273" s="21" t="str">
        <f>IF(S273="","0",VLOOKUP(S273,Points!$M$3:$N$102,2))</f>
        <v>0</v>
      </c>
      <c r="U273" s="26"/>
      <c r="V273" s="40"/>
      <c r="W273" s="122"/>
      <c r="X273" s="122"/>
      <c r="Y273" s="50"/>
    </row>
    <row r="274" spans="1:25" ht="12.75">
      <c r="A274" s="76"/>
      <c r="B274" s="76"/>
      <c r="C274" s="76"/>
      <c r="D274" s="76"/>
      <c r="E274" s="76"/>
      <c r="F274" s="76"/>
      <c r="G274" s="76"/>
      <c r="H274" s="76"/>
      <c r="I274" s="76"/>
      <c r="J274" s="25"/>
      <c r="K274" s="25"/>
      <c r="L274" s="111" t="s">
        <v>174</v>
      </c>
      <c r="M274" s="73" t="str">
        <f>(IF(S271="Large Model","Yes",IF(S272="Large Model","Yes",IF(S273="Large Model","Yes",IF(S274="Large Model","Yes","No")))))</f>
        <v>No</v>
      </c>
      <c r="N274" s="25"/>
      <c r="O274" s="25"/>
      <c r="P274" s="36"/>
      <c r="Q274" s="21" t="str">
        <f>IF(P274="","0",VLOOKUP(P274,Points!$Q$3:$R$102,2))</f>
        <v>0</v>
      </c>
      <c r="R274" s="21"/>
      <c r="S274" s="35"/>
      <c r="T274" s="21" t="str">
        <f>IF(S274="","0",VLOOKUP(S274,Points!$M$3:$N$102,2))</f>
        <v>0</v>
      </c>
      <c r="U274" s="26"/>
      <c r="V274" s="40"/>
      <c r="W274" s="8"/>
      <c r="X274" s="56">
        <f>SUM(V271*W274)</f>
        <v>0</v>
      </c>
      <c r="Y274" s="50"/>
    </row>
    <row r="275" spans="1:25" ht="12.75">
      <c r="A275" s="49"/>
      <c r="B275" s="123"/>
      <c r="C275" s="26"/>
      <c r="D275" s="26"/>
      <c r="E275" s="26"/>
      <c r="F275" s="26"/>
      <c r="G275" s="26"/>
      <c r="H275" s="26"/>
      <c r="I275" s="26"/>
      <c r="J275" s="25"/>
      <c r="K275" s="25"/>
      <c r="L275" s="26"/>
      <c r="M275" s="26"/>
      <c r="N275" s="26"/>
      <c r="O275" s="26"/>
      <c r="P275" s="75"/>
      <c r="Q275" s="25"/>
      <c r="R275" s="25"/>
      <c r="S275" s="25"/>
      <c r="T275" s="25"/>
      <c r="U275" s="25"/>
      <c r="V275" s="25"/>
      <c r="W275" s="26"/>
      <c r="X275" s="42"/>
      <c r="Y275" s="50"/>
    </row>
    <row r="276" spans="1:25" ht="12.75">
      <c r="A276" s="49"/>
      <c r="B276" s="124"/>
      <c r="C276" s="26"/>
      <c r="D276" s="126" t="s">
        <v>121</v>
      </c>
      <c r="E276" s="127"/>
      <c r="F276" s="127"/>
      <c r="G276" s="128"/>
      <c r="H276" s="21" t="s">
        <v>9</v>
      </c>
      <c r="I276" s="26"/>
      <c r="J276" s="40"/>
      <c r="K276" s="40"/>
      <c r="L276" s="129" t="s">
        <v>29</v>
      </c>
      <c r="M276" s="129"/>
      <c r="N276" s="21" t="s">
        <v>9</v>
      </c>
      <c r="O276" s="42"/>
      <c r="P276" s="58" t="s">
        <v>190</v>
      </c>
      <c r="Q276" s="21" t="s">
        <v>9</v>
      </c>
      <c r="R276" s="21"/>
      <c r="S276" s="59" t="s">
        <v>51</v>
      </c>
      <c r="T276" s="77" t="s">
        <v>9</v>
      </c>
      <c r="U276" s="40"/>
      <c r="V276" s="76"/>
      <c r="W276" s="76"/>
      <c r="X276" s="76"/>
      <c r="Y276" s="50"/>
    </row>
    <row r="277" spans="1:25" ht="12.75">
      <c r="A277" s="49"/>
      <c r="B277" s="124"/>
      <c r="C277" s="26"/>
      <c r="D277" s="118"/>
      <c r="E277" s="119"/>
      <c r="F277" s="119"/>
      <c r="G277" s="120"/>
      <c r="H277" s="21" t="str">
        <f>IF(D277="","0",VLOOKUP(D277,Points!$Y$3:$Z$102,2))</f>
        <v>0</v>
      </c>
      <c r="I277" s="26"/>
      <c r="J277" s="40"/>
      <c r="K277" s="41" t="s">
        <v>40</v>
      </c>
      <c r="L277" s="121"/>
      <c r="M277" s="121"/>
      <c r="N277" s="21" t="str">
        <f>IF(L277="","0",VLOOKUP(L277,Points!$U$3:$V$102,2))</f>
        <v>0</v>
      </c>
      <c r="O277" s="42"/>
      <c r="P277" s="36"/>
      <c r="Q277" s="21" t="str">
        <f>IF(P277="","0",VLOOKUP(P277,Points!$Q$3:$R$102,2))</f>
        <v>0</v>
      </c>
      <c r="R277" s="26"/>
      <c r="S277" s="35" t="s">
        <v>349</v>
      </c>
      <c r="T277" s="28">
        <v>6</v>
      </c>
      <c r="U277" s="40"/>
      <c r="V277" s="76"/>
      <c r="W277" s="76"/>
      <c r="X277" s="76"/>
      <c r="Y277" s="50"/>
    </row>
    <row r="278" spans="1:25" ht="12.75">
      <c r="A278" s="49"/>
      <c r="B278" s="125"/>
      <c r="C278" s="26"/>
      <c r="D278" s="118"/>
      <c r="E278" s="119"/>
      <c r="F278" s="119"/>
      <c r="G278" s="120"/>
      <c r="H278" s="21" t="str">
        <f>IF(D278="","0",VLOOKUP(D278,Points!$Y$3:$Z$102,2))</f>
        <v>0</v>
      </c>
      <c r="I278" s="26"/>
      <c r="J278" s="40"/>
      <c r="K278" s="41" t="s">
        <v>41</v>
      </c>
      <c r="L278" s="121" t="s">
        <v>14</v>
      </c>
      <c r="M278" s="121"/>
      <c r="N278" s="21">
        <f>IF(L278="","0",ROUNDUP((VLOOKUP(L278,Points!$U$3:$V$102,2)/2),0))</f>
        <v>2</v>
      </c>
      <c r="O278" s="42"/>
      <c r="P278" s="36"/>
      <c r="Q278" s="21" t="str">
        <f>IF(P278="","0",VLOOKUP(P278,Points!$Q$3:$R$102,2))</f>
        <v>0</v>
      </c>
      <c r="R278" s="26"/>
      <c r="S278" s="35"/>
      <c r="T278" s="28"/>
      <c r="U278" s="40"/>
      <c r="V278" s="76"/>
      <c r="W278" s="76"/>
      <c r="X278" s="76"/>
      <c r="Y278" s="50"/>
    </row>
    <row r="279" spans="1:25" ht="12.75">
      <c r="A279" s="49"/>
      <c r="B279" s="76"/>
      <c r="C279" s="26"/>
      <c r="D279" s="118"/>
      <c r="E279" s="119"/>
      <c r="F279" s="119"/>
      <c r="G279" s="120"/>
      <c r="H279" s="21" t="str">
        <f>IF(D279="","0",VLOOKUP(D279,Points!$Y$3:$Z$102,2))</f>
        <v>0</v>
      </c>
      <c r="I279" s="26"/>
      <c r="J279" s="40"/>
      <c r="K279" s="41" t="s">
        <v>40</v>
      </c>
      <c r="L279" s="121"/>
      <c r="M279" s="121"/>
      <c r="N279" s="21" t="str">
        <f>IF(L279="","0",VLOOKUP(L279,Points!$U$3:$V$102,2))</f>
        <v>0</v>
      </c>
      <c r="O279" s="42"/>
      <c r="P279" s="36"/>
      <c r="Q279" s="21" t="str">
        <f>IF(P279="","0",VLOOKUP(P279,Points!$Q$3:$R$102,2))</f>
        <v>0</v>
      </c>
      <c r="R279" s="21"/>
      <c r="S279" s="35"/>
      <c r="T279" s="28"/>
      <c r="U279" s="40"/>
      <c r="V279" s="76"/>
      <c r="W279" s="76"/>
      <c r="X279" s="76"/>
      <c r="Y279" s="50"/>
    </row>
    <row r="280" spans="1:25" ht="12.75">
      <c r="A280" s="49"/>
      <c r="B280" s="75" t="str">
        <f>IF(V271&gt;Points!$A$17,"Elite","Core")</f>
        <v>Elite</v>
      </c>
      <c r="C280" s="26"/>
      <c r="D280" s="118"/>
      <c r="E280" s="119"/>
      <c r="F280" s="119"/>
      <c r="G280" s="120"/>
      <c r="H280" s="21" t="str">
        <f>IF(D280="","0",VLOOKUP(D280,Points!$Y$3:$Z$102,2))</f>
        <v>0</v>
      </c>
      <c r="I280" s="26"/>
      <c r="J280" s="40"/>
      <c r="K280" s="41" t="s">
        <v>41</v>
      </c>
      <c r="L280" s="121"/>
      <c r="M280" s="121"/>
      <c r="N280" s="21" t="str">
        <f>IF(L280="","0",ROUNDUP((VLOOKUP(L280,Points!$U$3:$V$102,2)/2),0))</f>
        <v>0</v>
      </c>
      <c r="O280" s="42"/>
      <c r="P280" s="36"/>
      <c r="Q280" s="21" t="str">
        <f>IF(P280="","0",VLOOKUP(P280,Points!$Q$3:$R$102,2))</f>
        <v>0</v>
      </c>
      <c r="R280" s="21"/>
      <c r="S280" s="35"/>
      <c r="T280" s="28"/>
      <c r="U280" s="40"/>
      <c r="V280" s="76"/>
      <c r="W280" s="76"/>
      <c r="X280" s="76"/>
      <c r="Y280" s="50"/>
    </row>
    <row r="281" spans="1:25" ht="12.75">
      <c r="A281" s="51"/>
      <c r="B281" s="81"/>
      <c r="C281" s="53"/>
      <c r="D281" s="53"/>
      <c r="E281" s="53"/>
      <c r="F281" s="53"/>
      <c r="G281" s="53"/>
      <c r="H281" s="53"/>
      <c r="I281" s="53"/>
      <c r="J281" s="52"/>
      <c r="K281" s="52"/>
      <c r="L281" s="54"/>
      <c r="M281" s="54"/>
      <c r="N281" s="54"/>
      <c r="O281" s="54"/>
      <c r="P281" s="80"/>
      <c r="Q281" s="52"/>
      <c r="R281" s="52"/>
      <c r="S281" s="52"/>
      <c r="T281" s="52"/>
      <c r="U281" s="52"/>
      <c r="V281" s="52"/>
      <c r="W281" s="54"/>
      <c r="X281" s="54"/>
      <c r="Y281" s="55"/>
    </row>
  </sheetData>
  <mergeCells count="260">
    <mergeCell ref="D251:G251"/>
    <mergeCell ref="L251:M251"/>
    <mergeCell ref="D252:G252"/>
    <mergeCell ref="L252:M252"/>
    <mergeCell ref="W242:W245"/>
    <mergeCell ref="X242:X245"/>
    <mergeCell ref="B247:B250"/>
    <mergeCell ref="D248:G248"/>
    <mergeCell ref="L248:M248"/>
    <mergeCell ref="D249:G249"/>
    <mergeCell ref="L249:M249"/>
    <mergeCell ref="D250:G250"/>
    <mergeCell ref="L250:M250"/>
    <mergeCell ref="D237:G237"/>
    <mergeCell ref="L237:M237"/>
    <mergeCell ref="D238:G238"/>
    <mergeCell ref="L238:M238"/>
    <mergeCell ref="W228:W231"/>
    <mergeCell ref="X228:X231"/>
    <mergeCell ref="B233:B236"/>
    <mergeCell ref="D234:G234"/>
    <mergeCell ref="L234:M234"/>
    <mergeCell ref="D235:G235"/>
    <mergeCell ref="L235:M235"/>
    <mergeCell ref="D236:G236"/>
    <mergeCell ref="L236:M236"/>
    <mergeCell ref="D223:G223"/>
    <mergeCell ref="L223:M223"/>
    <mergeCell ref="D224:G224"/>
    <mergeCell ref="L224:M224"/>
    <mergeCell ref="W214:W217"/>
    <mergeCell ref="X214:X217"/>
    <mergeCell ref="B219:B222"/>
    <mergeCell ref="D220:G220"/>
    <mergeCell ref="L220:M220"/>
    <mergeCell ref="D221:G221"/>
    <mergeCell ref="L221:M221"/>
    <mergeCell ref="D222:G222"/>
    <mergeCell ref="L222:M222"/>
    <mergeCell ref="D209:G209"/>
    <mergeCell ref="L209:M209"/>
    <mergeCell ref="D210:G210"/>
    <mergeCell ref="L210:M210"/>
    <mergeCell ref="W200:W203"/>
    <mergeCell ref="X200:X203"/>
    <mergeCell ref="B205:B208"/>
    <mergeCell ref="D206:G206"/>
    <mergeCell ref="L206:M206"/>
    <mergeCell ref="D207:G207"/>
    <mergeCell ref="L207:M207"/>
    <mergeCell ref="D208:G208"/>
    <mergeCell ref="L208:M208"/>
    <mergeCell ref="D195:G195"/>
    <mergeCell ref="L195:M195"/>
    <mergeCell ref="D196:G196"/>
    <mergeCell ref="L196:M196"/>
    <mergeCell ref="W186:W189"/>
    <mergeCell ref="X186:X189"/>
    <mergeCell ref="B191:B194"/>
    <mergeCell ref="D192:G192"/>
    <mergeCell ref="L192:M192"/>
    <mergeCell ref="D193:G193"/>
    <mergeCell ref="L193:M193"/>
    <mergeCell ref="D194:G194"/>
    <mergeCell ref="L194:M194"/>
    <mergeCell ref="D181:G181"/>
    <mergeCell ref="L181:M181"/>
    <mergeCell ref="D182:G182"/>
    <mergeCell ref="L182:M182"/>
    <mergeCell ref="W172:W175"/>
    <mergeCell ref="X172:X175"/>
    <mergeCell ref="B177:B180"/>
    <mergeCell ref="D178:G178"/>
    <mergeCell ref="L178:M178"/>
    <mergeCell ref="D179:G179"/>
    <mergeCell ref="L179:M179"/>
    <mergeCell ref="D180:G180"/>
    <mergeCell ref="L180:M180"/>
    <mergeCell ref="D167:G167"/>
    <mergeCell ref="L167:M167"/>
    <mergeCell ref="D168:G168"/>
    <mergeCell ref="L168:M168"/>
    <mergeCell ref="W158:W161"/>
    <mergeCell ref="X158:X161"/>
    <mergeCell ref="B163:B166"/>
    <mergeCell ref="D164:G164"/>
    <mergeCell ref="L164:M164"/>
    <mergeCell ref="D165:G165"/>
    <mergeCell ref="L165:M165"/>
    <mergeCell ref="D166:G166"/>
    <mergeCell ref="L166:M166"/>
    <mergeCell ref="D153:G153"/>
    <mergeCell ref="L153:M153"/>
    <mergeCell ref="D154:G154"/>
    <mergeCell ref="L154:M154"/>
    <mergeCell ref="W144:W147"/>
    <mergeCell ref="X144:X147"/>
    <mergeCell ref="B149:B152"/>
    <mergeCell ref="D150:G150"/>
    <mergeCell ref="L150:M150"/>
    <mergeCell ref="D151:G151"/>
    <mergeCell ref="L151:M151"/>
    <mergeCell ref="D152:G152"/>
    <mergeCell ref="L152:M152"/>
    <mergeCell ref="D139:G139"/>
    <mergeCell ref="L139:M139"/>
    <mergeCell ref="D140:G140"/>
    <mergeCell ref="L140:M140"/>
    <mergeCell ref="W130:W133"/>
    <mergeCell ref="X130:X133"/>
    <mergeCell ref="B135:B138"/>
    <mergeCell ref="D136:G136"/>
    <mergeCell ref="L136:M136"/>
    <mergeCell ref="D137:G137"/>
    <mergeCell ref="L137:M137"/>
    <mergeCell ref="D138:G138"/>
    <mergeCell ref="L138:M138"/>
    <mergeCell ref="D125:G125"/>
    <mergeCell ref="L125:M125"/>
    <mergeCell ref="D126:G126"/>
    <mergeCell ref="L126:M126"/>
    <mergeCell ref="W116:W119"/>
    <mergeCell ref="X116:X119"/>
    <mergeCell ref="B121:B124"/>
    <mergeCell ref="D122:G122"/>
    <mergeCell ref="L122:M122"/>
    <mergeCell ref="D123:G123"/>
    <mergeCell ref="L123:M123"/>
    <mergeCell ref="D124:G124"/>
    <mergeCell ref="L124:M124"/>
    <mergeCell ref="D111:G111"/>
    <mergeCell ref="L111:M111"/>
    <mergeCell ref="D112:G112"/>
    <mergeCell ref="L112:M112"/>
    <mergeCell ref="W102:W105"/>
    <mergeCell ref="X102:X105"/>
    <mergeCell ref="B107:B110"/>
    <mergeCell ref="D108:G108"/>
    <mergeCell ref="L108:M108"/>
    <mergeCell ref="D109:G109"/>
    <mergeCell ref="L109:M109"/>
    <mergeCell ref="D110:G110"/>
    <mergeCell ref="L110:M110"/>
    <mergeCell ref="D97:G97"/>
    <mergeCell ref="L97:M97"/>
    <mergeCell ref="D98:G98"/>
    <mergeCell ref="L98:M98"/>
    <mergeCell ref="W88:W91"/>
    <mergeCell ref="X88:X91"/>
    <mergeCell ref="B93:B96"/>
    <mergeCell ref="D94:G94"/>
    <mergeCell ref="L94:M94"/>
    <mergeCell ref="D95:G95"/>
    <mergeCell ref="L95:M95"/>
    <mergeCell ref="D96:G96"/>
    <mergeCell ref="L96:M96"/>
    <mergeCell ref="D83:G83"/>
    <mergeCell ref="L83:M83"/>
    <mergeCell ref="D84:G84"/>
    <mergeCell ref="L84:M84"/>
    <mergeCell ref="W74:W77"/>
    <mergeCell ref="X74:X77"/>
    <mergeCell ref="B79:B82"/>
    <mergeCell ref="D80:G80"/>
    <mergeCell ref="L80:M80"/>
    <mergeCell ref="D81:G81"/>
    <mergeCell ref="L81:M81"/>
    <mergeCell ref="D82:G82"/>
    <mergeCell ref="L82:M82"/>
    <mergeCell ref="D69:G69"/>
    <mergeCell ref="L69:M69"/>
    <mergeCell ref="D70:G70"/>
    <mergeCell ref="L70:M70"/>
    <mergeCell ref="W60:W63"/>
    <mergeCell ref="X60:X63"/>
    <mergeCell ref="B65:B68"/>
    <mergeCell ref="D66:G66"/>
    <mergeCell ref="L66:M66"/>
    <mergeCell ref="D67:G67"/>
    <mergeCell ref="L67:M67"/>
    <mergeCell ref="D68:G68"/>
    <mergeCell ref="L68:M68"/>
    <mergeCell ref="D55:G55"/>
    <mergeCell ref="L55:M55"/>
    <mergeCell ref="D56:G56"/>
    <mergeCell ref="L56:M56"/>
    <mergeCell ref="W46:W49"/>
    <mergeCell ref="X46:X49"/>
    <mergeCell ref="B51:B54"/>
    <mergeCell ref="D52:G52"/>
    <mergeCell ref="L52:M52"/>
    <mergeCell ref="D53:G53"/>
    <mergeCell ref="L53:M53"/>
    <mergeCell ref="D54:G54"/>
    <mergeCell ref="L54:M54"/>
    <mergeCell ref="D41:G41"/>
    <mergeCell ref="L41:M41"/>
    <mergeCell ref="D42:G42"/>
    <mergeCell ref="L42:M42"/>
    <mergeCell ref="W32:W35"/>
    <mergeCell ref="X32:X35"/>
    <mergeCell ref="B37:B40"/>
    <mergeCell ref="D38:G38"/>
    <mergeCell ref="L38:M38"/>
    <mergeCell ref="D39:G39"/>
    <mergeCell ref="L39:M39"/>
    <mergeCell ref="D40:G40"/>
    <mergeCell ref="L40:M40"/>
    <mergeCell ref="D27:G27"/>
    <mergeCell ref="L27:M27"/>
    <mergeCell ref="D28:G28"/>
    <mergeCell ref="L28:M28"/>
    <mergeCell ref="W18:W21"/>
    <mergeCell ref="X18:X21"/>
    <mergeCell ref="B23:B26"/>
    <mergeCell ref="D24:G24"/>
    <mergeCell ref="L24:M24"/>
    <mergeCell ref="D25:G25"/>
    <mergeCell ref="L25:M25"/>
    <mergeCell ref="D26:G26"/>
    <mergeCell ref="L26:M26"/>
    <mergeCell ref="D13:G13"/>
    <mergeCell ref="L13:M13"/>
    <mergeCell ref="D14:G14"/>
    <mergeCell ref="L14:M14"/>
    <mergeCell ref="W4:W7"/>
    <mergeCell ref="X4:X7"/>
    <mergeCell ref="B9:B12"/>
    <mergeCell ref="D10:G10"/>
    <mergeCell ref="L10:M10"/>
    <mergeCell ref="D11:G11"/>
    <mergeCell ref="L11:M11"/>
    <mergeCell ref="D12:G12"/>
    <mergeCell ref="L12:M12"/>
    <mergeCell ref="W256:W259"/>
    <mergeCell ref="X256:X259"/>
    <mergeCell ref="B261:B264"/>
    <mergeCell ref="D262:G262"/>
    <mergeCell ref="L262:M262"/>
    <mergeCell ref="D263:G263"/>
    <mergeCell ref="L263:M263"/>
    <mergeCell ref="D264:G264"/>
    <mergeCell ref="L264:M264"/>
    <mergeCell ref="D265:G265"/>
    <mergeCell ref="L265:M265"/>
    <mergeCell ref="D266:G266"/>
    <mergeCell ref="L266:M266"/>
    <mergeCell ref="W270:W273"/>
    <mergeCell ref="X270:X273"/>
    <mergeCell ref="B275:B278"/>
    <mergeCell ref="D276:G276"/>
    <mergeCell ref="L276:M276"/>
    <mergeCell ref="D277:G277"/>
    <mergeCell ref="L277:M277"/>
    <mergeCell ref="D278:G278"/>
    <mergeCell ref="L278:M278"/>
    <mergeCell ref="D279:G279"/>
    <mergeCell ref="L279:M279"/>
    <mergeCell ref="D280:G280"/>
    <mergeCell ref="L280:M2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zoomScale="90" zoomScaleNormal="90" workbookViewId="0" topLeftCell="A1">
      <pane ySplit="720" topLeftCell="BM94" activePane="bottomLeft" state="split"/>
      <selection pane="topLeft" activeCell="A1" sqref="A1"/>
      <selection pane="bottomLeft" activeCell="W12" sqref="W12"/>
    </sheetView>
  </sheetViews>
  <sheetFormatPr defaultColWidth="9.140625" defaultRowHeight="12.75"/>
  <cols>
    <col min="1" max="1" width="2.7109375" style="3" customWidth="1"/>
    <col min="2" max="2" width="17.00390625" style="5" customWidth="1"/>
    <col min="3" max="9" width="4.57421875" style="3" customWidth="1"/>
    <col min="10" max="10" width="4.57421875" style="6" customWidth="1"/>
    <col min="11" max="11" width="4.140625" style="7" customWidth="1"/>
    <col min="12" max="12" width="9.8515625" style="5" customWidth="1"/>
    <col min="13" max="13" width="5.140625" style="5" customWidth="1"/>
    <col min="14" max="14" width="5.421875" style="5" customWidth="1"/>
    <col min="15" max="15" width="3.7109375" style="5" customWidth="1"/>
    <col min="16" max="16" width="16.8515625" style="78" customWidth="1"/>
    <col min="17" max="17" width="4.57421875" style="6" customWidth="1"/>
    <col min="18" max="18" width="3.7109375" style="6" customWidth="1"/>
    <col min="19" max="19" width="16.7109375" style="6" customWidth="1"/>
    <col min="20" max="20" width="4.57421875" style="6" customWidth="1"/>
    <col min="21" max="21" width="2.8515625" style="6" customWidth="1"/>
    <col min="22" max="22" width="7.8515625" style="6" customWidth="1"/>
    <col min="23" max="23" width="4.140625" style="5" customWidth="1"/>
    <col min="24" max="24" width="5.57421875" style="5" customWidth="1"/>
    <col min="25" max="25" width="3.00390625" style="5" customWidth="1"/>
    <col min="26" max="16384" width="9.140625" style="5" customWidth="1"/>
  </cols>
  <sheetData>
    <row r="1" spans="2:23" ht="27">
      <c r="B1" s="4" t="s">
        <v>295</v>
      </c>
      <c r="P1" s="62">
        <f>SUM(W3:W254)</f>
        <v>0</v>
      </c>
      <c r="Q1" s="63" t="s">
        <v>113</v>
      </c>
      <c r="V1" s="62">
        <f>SUM(X3:X254)</f>
        <v>0</v>
      </c>
      <c r="W1" s="63" t="s">
        <v>187</v>
      </c>
    </row>
    <row r="2" ht="12.75" customHeight="1">
      <c r="B2" s="82"/>
    </row>
    <row r="3" spans="1:25" ht="12.75">
      <c r="A3" s="43"/>
      <c r="B3" s="44"/>
      <c r="C3" s="45"/>
      <c r="D3" s="45"/>
      <c r="E3" s="45"/>
      <c r="F3" s="45"/>
      <c r="G3" s="45"/>
      <c r="H3" s="45"/>
      <c r="I3" s="45"/>
      <c r="J3" s="46"/>
      <c r="K3" s="46"/>
      <c r="L3" s="45"/>
      <c r="M3" s="45"/>
      <c r="N3" s="45"/>
      <c r="O3" s="44"/>
      <c r="P3" s="79"/>
      <c r="Q3" s="47"/>
      <c r="R3" s="47"/>
      <c r="S3" s="47"/>
      <c r="T3" s="47"/>
      <c r="U3" s="47"/>
      <c r="V3" s="46"/>
      <c r="W3" s="44"/>
      <c r="X3" s="44"/>
      <c r="Y3" s="48"/>
    </row>
    <row r="4" spans="1:25" ht="12.75" customHeight="1">
      <c r="A4" s="49"/>
      <c r="B4" s="57" t="s">
        <v>188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21" t="s">
        <v>9</v>
      </c>
      <c r="K4" s="25"/>
      <c r="L4" s="58" t="s">
        <v>39</v>
      </c>
      <c r="M4" s="8"/>
      <c r="N4" s="8" t="s">
        <v>38</v>
      </c>
      <c r="O4" s="21"/>
      <c r="P4" s="58" t="s">
        <v>8</v>
      </c>
      <c r="Q4" s="21" t="s">
        <v>9</v>
      </c>
      <c r="R4" s="21"/>
      <c r="S4" s="59" t="s">
        <v>138</v>
      </c>
      <c r="T4" s="21" t="s">
        <v>9</v>
      </c>
      <c r="U4" s="26"/>
      <c r="V4" s="38" t="s">
        <v>0</v>
      </c>
      <c r="W4" s="122" t="s">
        <v>49</v>
      </c>
      <c r="X4" s="122" t="s">
        <v>50</v>
      </c>
      <c r="Y4" s="50"/>
    </row>
    <row r="5" spans="1:25" ht="12.75">
      <c r="A5" s="83">
        <v>1</v>
      </c>
      <c r="B5" s="39" t="s">
        <v>296</v>
      </c>
      <c r="C5" s="11">
        <v>10</v>
      </c>
      <c r="D5" s="9">
        <v>7</v>
      </c>
      <c r="E5" s="9">
        <v>7</v>
      </c>
      <c r="F5" s="9">
        <v>5</v>
      </c>
      <c r="G5" s="11">
        <v>6</v>
      </c>
      <c r="H5" s="11">
        <v>3</v>
      </c>
      <c r="I5" s="11">
        <v>8</v>
      </c>
      <c r="J5" s="21">
        <f>VLOOKUP(C5,Points!$A$3:$H$15,2)+VLOOKUP(D5,Points!$A$3:$H$15,3)+VLOOKUP(E5,Points!$A$3:$H$15,4)+VLOOKUP(F5,Points!$A$3:$H$15,5)+VLOOKUP(G5,Points!$A$3:$H$15,6)+VLOOKUP(H5,Points!$A$3:$H$15,7)+VLOOKUP(I5,Points!$A$3:$H$15,8)</f>
        <v>83</v>
      </c>
      <c r="K5" s="25"/>
      <c r="L5" s="58" t="s">
        <v>94</v>
      </c>
      <c r="M5" s="9">
        <v>5</v>
      </c>
      <c r="N5" s="8">
        <f>SUM(M5:M7)+(IF(S5="Large Model","1",IF(S6="Large Model","1",IF(S7="Large Model","1",IF(S8="Large Model","1","0")))))</f>
        <v>6</v>
      </c>
      <c r="O5" s="21"/>
      <c r="P5" s="36" t="s">
        <v>67</v>
      </c>
      <c r="Q5" s="21">
        <f>IF(P5="","0",VLOOKUP(P5,Points!$Q$3:$R$102,2))</f>
        <v>16</v>
      </c>
      <c r="R5" s="21"/>
      <c r="S5" s="35"/>
      <c r="T5" s="21" t="str">
        <f>IF(S5="","0",VLOOKUP(S5,Points!$M$3:$N$102,2))</f>
        <v>0</v>
      </c>
      <c r="U5" s="26"/>
      <c r="V5" s="70">
        <f>SUM(J5:J7)+SUM(H11:H14)+N7+SUM(N11:N14)+SUM(Q5:Q8)+SUM(Q11:Q14)+SUM(T5:T8)+SUM(T11:T14)</f>
        <v>145</v>
      </c>
      <c r="W5" s="122"/>
      <c r="X5" s="122"/>
      <c r="Y5" s="50"/>
    </row>
    <row r="6" spans="1:25" ht="12.75">
      <c r="A6" s="83">
        <v>2</v>
      </c>
      <c r="B6" s="39"/>
      <c r="C6" s="19"/>
      <c r="D6" s="18"/>
      <c r="E6" s="9"/>
      <c r="F6" s="10"/>
      <c r="G6" s="12"/>
      <c r="H6" s="13"/>
      <c r="I6" s="14"/>
      <c r="J6" s="21">
        <f>VLOOKUP(D6,Points!$A$3:$H$15,3)+VLOOKUP(E6,Points!$A$3:$H$15,4)+VLOOKUP(F6,Points!$A$3:$H$15,5)</f>
        <v>0</v>
      </c>
      <c r="K6" s="25"/>
      <c r="L6" s="58" t="s">
        <v>10</v>
      </c>
      <c r="M6" s="9">
        <v>1</v>
      </c>
      <c r="N6" s="21" t="s">
        <v>9</v>
      </c>
      <c r="O6" s="21"/>
      <c r="P6" s="36" t="s">
        <v>116</v>
      </c>
      <c r="Q6" s="21">
        <f>IF(P6="","0",VLOOKUP(P6,Points!$Q$3:$R$102,2))</f>
        <v>17</v>
      </c>
      <c r="R6" s="21"/>
      <c r="S6" s="35"/>
      <c r="T6" s="21" t="str">
        <f>IF(S6="","0",VLOOKUP(S6,Points!$M$3:$N$102,2))</f>
        <v>0</v>
      </c>
      <c r="U6" s="26"/>
      <c r="V6" s="25"/>
      <c r="W6" s="122"/>
      <c r="X6" s="122"/>
      <c r="Y6" s="50"/>
    </row>
    <row r="7" spans="1:25" ht="12.75">
      <c r="A7" s="84">
        <v>3</v>
      </c>
      <c r="B7" s="39"/>
      <c r="C7" s="20"/>
      <c r="D7" s="18"/>
      <c r="E7" s="9"/>
      <c r="F7" s="10"/>
      <c r="G7" s="15"/>
      <c r="H7" s="16"/>
      <c r="I7" s="17"/>
      <c r="J7" s="21">
        <f>VLOOKUP(C7,Points!$A$3:$H$15,2)+VLOOKUP(D7,Points!$A$3:$H$15,3)+VLOOKUP(E7,Points!$A$3:$H$15,4)+VLOOKUP(F7,Points!$A$3:$H$15,5)+VLOOKUP(G7,Points!$A$3:$H$15,6)+VLOOKUP(H7,Points!$A$3:$H$15,7)+VLOOKUP(I7,Points!$A$3:$H$15,8)</f>
        <v>0</v>
      </c>
      <c r="K7" s="25"/>
      <c r="L7" s="58" t="s">
        <v>37</v>
      </c>
      <c r="M7" s="9"/>
      <c r="N7" s="21">
        <f>VLOOKUP(M5,Points!$A$3:$J$15,10)+IF(M6="","0",Points!$J$17)+IF(M7="","0",Points!$J$18)+IF(M8="","0",Points!$J$19)</f>
        <v>12</v>
      </c>
      <c r="O7" s="25"/>
      <c r="P7" s="36"/>
      <c r="Q7" s="21" t="str">
        <f>IF(P7="","0",VLOOKUP(P7,Points!$Q$3:$R$102,2))</f>
        <v>0</v>
      </c>
      <c r="R7" s="21"/>
      <c r="S7" s="35"/>
      <c r="T7" s="21" t="str">
        <f>IF(S7="","0",VLOOKUP(S7,Points!$M$3:$N$102,2))</f>
        <v>0</v>
      </c>
      <c r="U7" s="26"/>
      <c r="V7" s="40"/>
      <c r="W7" s="122"/>
      <c r="X7" s="122"/>
      <c r="Y7" s="50"/>
    </row>
    <row r="8" spans="1:25" ht="12.75">
      <c r="A8" s="76"/>
      <c r="B8" s="76"/>
      <c r="C8" s="76"/>
      <c r="D8" s="76"/>
      <c r="E8" s="76"/>
      <c r="F8" s="76"/>
      <c r="G8" s="76"/>
      <c r="H8" s="76"/>
      <c r="I8" s="76"/>
      <c r="J8" s="25"/>
      <c r="K8" s="25"/>
      <c r="L8" s="111" t="s">
        <v>174</v>
      </c>
      <c r="M8" s="73" t="str">
        <f>(IF(S5="Large Model","Yes",IF(S6="Large Model","Yes",IF(S7="Large Model","Yes",IF(S8="Large Model","Yes","No")))))</f>
        <v>No</v>
      </c>
      <c r="N8" s="25"/>
      <c r="O8" s="25"/>
      <c r="P8" s="36"/>
      <c r="Q8" s="21" t="str">
        <f>IF(P8="","0",VLOOKUP(P8,Points!$Q$3:$R$102,2))</f>
        <v>0</v>
      </c>
      <c r="R8" s="21"/>
      <c r="S8" s="35"/>
      <c r="T8" s="21" t="str">
        <f>IF(S8="","0",VLOOKUP(S8,Points!$M$3:$N$102,2))</f>
        <v>0</v>
      </c>
      <c r="U8" s="26"/>
      <c r="V8" s="40"/>
      <c r="W8" s="8"/>
      <c r="X8" s="56">
        <f>SUM(V5*W8)</f>
        <v>0</v>
      </c>
      <c r="Y8" s="50"/>
    </row>
    <row r="9" spans="1:25" ht="12.75">
      <c r="A9" s="49"/>
      <c r="B9" s="123"/>
      <c r="C9" s="26"/>
      <c r="D9" s="26"/>
      <c r="E9" s="26"/>
      <c r="F9" s="26"/>
      <c r="G9" s="26"/>
      <c r="H9" s="26"/>
      <c r="I9" s="26"/>
      <c r="J9" s="25"/>
      <c r="K9" s="25"/>
      <c r="L9" s="26"/>
      <c r="M9" s="26"/>
      <c r="N9" s="26"/>
      <c r="O9" s="26"/>
      <c r="P9" s="75"/>
      <c r="Q9" s="25"/>
      <c r="R9" s="25"/>
      <c r="S9" s="25"/>
      <c r="T9" s="25"/>
      <c r="U9" s="25"/>
      <c r="V9" s="25"/>
      <c r="W9" s="26"/>
      <c r="X9" s="42"/>
      <c r="Y9" s="50"/>
    </row>
    <row r="10" spans="1:25" ht="12.75" customHeight="1">
      <c r="A10" s="49"/>
      <c r="B10" s="124"/>
      <c r="C10" s="26"/>
      <c r="D10" s="126" t="s">
        <v>121</v>
      </c>
      <c r="E10" s="127"/>
      <c r="F10" s="127"/>
      <c r="G10" s="128"/>
      <c r="H10" s="21" t="s">
        <v>9</v>
      </c>
      <c r="I10" s="26"/>
      <c r="J10" s="40"/>
      <c r="K10" s="40"/>
      <c r="L10" s="129" t="s">
        <v>29</v>
      </c>
      <c r="M10" s="129"/>
      <c r="N10" s="21" t="s">
        <v>9</v>
      </c>
      <c r="O10" s="42"/>
      <c r="P10" s="58" t="s">
        <v>190</v>
      </c>
      <c r="Q10" s="21" t="s">
        <v>9</v>
      </c>
      <c r="R10" s="21"/>
      <c r="S10" s="59" t="s">
        <v>51</v>
      </c>
      <c r="T10" s="77" t="s">
        <v>9</v>
      </c>
      <c r="U10" s="40"/>
      <c r="V10" s="76"/>
      <c r="W10" s="76"/>
      <c r="X10" s="76"/>
      <c r="Y10" s="50"/>
    </row>
    <row r="11" spans="1:25" ht="12.75" customHeight="1">
      <c r="A11" s="49"/>
      <c r="B11" s="124"/>
      <c r="C11" s="26"/>
      <c r="D11" s="118"/>
      <c r="E11" s="119"/>
      <c r="F11" s="119"/>
      <c r="G11" s="120"/>
      <c r="H11" s="21" t="str">
        <f>IF(D11="","0",VLOOKUP(D11,Points!$Y$3:$Z$102,2))</f>
        <v>0</v>
      </c>
      <c r="I11" s="26"/>
      <c r="J11" s="40"/>
      <c r="K11" s="41" t="s">
        <v>40</v>
      </c>
      <c r="L11" s="121" t="s">
        <v>256</v>
      </c>
      <c r="M11" s="121"/>
      <c r="N11" s="21">
        <f>IF(L11="","0",VLOOKUP(L11,Points!$U$3:$V$102,2))</f>
        <v>11</v>
      </c>
      <c r="O11" s="42"/>
      <c r="P11" s="36"/>
      <c r="Q11" s="21" t="str">
        <f>IF(P11="","0",VLOOKUP(P11,Points!$Q$3:$R$102,2))</f>
        <v>0</v>
      </c>
      <c r="R11" s="26"/>
      <c r="S11" s="35" t="s">
        <v>309</v>
      </c>
      <c r="T11" s="28">
        <v>6</v>
      </c>
      <c r="U11" s="40"/>
      <c r="V11" s="76"/>
      <c r="W11" s="76"/>
      <c r="X11" s="76"/>
      <c r="Y11" s="50"/>
    </row>
    <row r="12" spans="1:25" ht="12.75" customHeight="1">
      <c r="A12" s="49"/>
      <c r="B12" s="125"/>
      <c r="C12" s="26"/>
      <c r="D12" s="118"/>
      <c r="E12" s="119"/>
      <c r="F12" s="119"/>
      <c r="G12" s="120"/>
      <c r="H12" s="21" t="str">
        <f>IF(D12="","0",VLOOKUP(D12,Points!$Y$3:$Z$102,2))</f>
        <v>0</v>
      </c>
      <c r="I12" s="26"/>
      <c r="J12" s="40"/>
      <c r="K12" s="41" t="s">
        <v>41</v>
      </c>
      <c r="L12" s="121"/>
      <c r="M12" s="121"/>
      <c r="N12" s="21" t="str">
        <f>IF(L12="","0",ROUNDUP((VLOOKUP(L12,Points!$U$3:$V$102,2)/2),0))</f>
        <v>0</v>
      </c>
      <c r="O12" s="42"/>
      <c r="P12" s="36"/>
      <c r="Q12" s="21" t="str">
        <f>IF(P12="","0",VLOOKUP(P12,Points!$Q$3:$R$102,2))</f>
        <v>0</v>
      </c>
      <c r="R12" s="26"/>
      <c r="S12" s="35"/>
      <c r="T12" s="28"/>
      <c r="U12" s="40"/>
      <c r="V12" s="76"/>
      <c r="W12" s="76"/>
      <c r="X12" s="76"/>
      <c r="Y12" s="50"/>
    </row>
    <row r="13" spans="1:25" ht="12.75" customHeight="1">
      <c r="A13" s="49"/>
      <c r="B13" s="76"/>
      <c r="C13" s="26"/>
      <c r="D13" s="118"/>
      <c r="E13" s="119"/>
      <c r="F13" s="119"/>
      <c r="G13" s="120"/>
      <c r="H13" s="21" t="str">
        <f>IF(D13="","0",VLOOKUP(D13,Points!$Y$3:$Z$102,2))</f>
        <v>0</v>
      </c>
      <c r="I13" s="26"/>
      <c r="J13" s="40"/>
      <c r="K13" s="41" t="s">
        <v>40</v>
      </c>
      <c r="L13" s="121"/>
      <c r="M13" s="121"/>
      <c r="N13" s="21" t="str">
        <f>IF(L13="","0",VLOOKUP(L13,Points!$U$3:$V$102,2))</f>
        <v>0</v>
      </c>
      <c r="O13" s="42"/>
      <c r="P13" s="36"/>
      <c r="Q13" s="21" t="str">
        <f>IF(P13="","0",VLOOKUP(P13,Points!$Q$3:$R$102,2))</f>
        <v>0</v>
      </c>
      <c r="R13" s="21"/>
      <c r="S13" s="35"/>
      <c r="T13" s="28"/>
      <c r="U13" s="40"/>
      <c r="V13" s="76"/>
      <c r="W13" s="76"/>
      <c r="X13" s="76"/>
      <c r="Y13" s="50"/>
    </row>
    <row r="14" spans="1:25" ht="12.75" customHeight="1">
      <c r="A14" s="49"/>
      <c r="B14" s="75" t="str">
        <f>IF(V5&gt;Points!$A$17,"Elite","Core")</f>
        <v>Elite</v>
      </c>
      <c r="C14" s="26"/>
      <c r="D14" s="118"/>
      <c r="E14" s="119"/>
      <c r="F14" s="119"/>
      <c r="G14" s="120"/>
      <c r="H14" s="21" t="str">
        <f>IF(D14="","0",VLOOKUP(D14,Points!$Y$3:$Z$102,2))</f>
        <v>0</v>
      </c>
      <c r="I14" s="26"/>
      <c r="J14" s="40"/>
      <c r="K14" s="41" t="s">
        <v>41</v>
      </c>
      <c r="L14" s="121"/>
      <c r="M14" s="121"/>
      <c r="N14" s="21" t="str">
        <f>IF(L14="","0",ROUNDUP((VLOOKUP(L14,Points!$U$3:$V$102,2)/2),0))</f>
        <v>0</v>
      </c>
      <c r="O14" s="42"/>
      <c r="P14" s="36"/>
      <c r="Q14" s="21" t="str">
        <f>IF(P14="","0",VLOOKUP(P14,Points!$Q$3:$R$102,2))</f>
        <v>0</v>
      </c>
      <c r="R14" s="21"/>
      <c r="S14" s="35"/>
      <c r="T14" s="28"/>
      <c r="U14" s="40"/>
      <c r="V14" s="76"/>
      <c r="W14" s="76"/>
      <c r="X14" s="76"/>
      <c r="Y14" s="50"/>
    </row>
    <row r="15" spans="1:25" ht="12.75" customHeight="1">
      <c r="A15" s="51"/>
      <c r="B15" s="81"/>
      <c r="C15" s="53"/>
      <c r="D15" s="53"/>
      <c r="E15" s="53"/>
      <c r="F15" s="53"/>
      <c r="G15" s="53"/>
      <c r="H15" s="53"/>
      <c r="I15" s="53"/>
      <c r="J15" s="52"/>
      <c r="K15" s="52"/>
      <c r="L15" s="54"/>
      <c r="M15" s="54"/>
      <c r="N15" s="54"/>
      <c r="O15" s="54"/>
      <c r="P15" s="80"/>
      <c r="Q15" s="52"/>
      <c r="R15" s="52"/>
      <c r="S15" s="52"/>
      <c r="T15" s="52"/>
      <c r="U15" s="52"/>
      <c r="V15" s="52"/>
      <c r="W15" s="54"/>
      <c r="X15" s="54"/>
      <c r="Y15" s="55"/>
    </row>
    <row r="16" ht="12.75" customHeight="1"/>
    <row r="17" spans="1:25" ht="12.75">
      <c r="A17" s="43"/>
      <c r="B17" s="44"/>
      <c r="C17" s="45"/>
      <c r="D17" s="45"/>
      <c r="E17" s="45"/>
      <c r="F17" s="45"/>
      <c r="G17" s="45"/>
      <c r="H17" s="45"/>
      <c r="I17" s="45"/>
      <c r="J17" s="46"/>
      <c r="K17" s="46"/>
      <c r="L17" s="45"/>
      <c r="M17" s="45"/>
      <c r="N17" s="45"/>
      <c r="O17" s="44"/>
      <c r="P17" s="79"/>
      <c r="Q17" s="47"/>
      <c r="R17" s="47"/>
      <c r="S17" s="47"/>
      <c r="T17" s="47"/>
      <c r="U17" s="47"/>
      <c r="V17" s="46"/>
      <c r="W17" s="44"/>
      <c r="X17" s="44"/>
      <c r="Y17" s="48"/>
    </row>
    <row r="18" spans="1:25" ht="12.75" customHeight="1">
      <c r="A18" s="49"/>
      <c r="B18" s="57" t="s">
        <v>188</v>
      </c>
      <c r="C18" s="8" t="s">
        <v>1</v>
      </c>
      <c r="D18" s="8" t="s">
        <v>2</v>
      </c>
      <c r="E18" s="8" t="s">
        <v>3</v>
      </c>
      <c r="F18" s="8" t="s">
        <v>4</v>
      </c>
      <c r="G18" s="8" t="s">
        <v>5</v>
      </c>
      <c r="H18" s="8" t="s">
        <v>6</v>
      </c>
      <c r="I18" s="8" t="s">
        <v>7</v>
      </c>
      <c r="J18" s="21" t="s">
        <v>9</v>
      </c>
      <c r="K18" s="25"/>
      <c r="L18" s="58" t="s">
        <v>39</v>
      </c>
      <c r="M18" s="8"/>
      <c r="N18" s="8" t="s">
        <v>38</v>
      </c>
      <c r="O18" s="21"/>
      <c r="P18" s="58" t="s">
        <v>8</v>
      </c>
      <c r="Q18" s="21" t="s">
        <v>9</v>
      </c>
      <c r="R18" s="21"/>
      <c r="S18" s="59" t="s">
        <v>138</v>
      </c>
      <c r="T18" s="21" t="s">
        <v>9</v>
      </c>
      <c r="U18" s="26"/>
      <c r="V18" s="38" t="s">
        <v>0</v>
      </c>
      <c r="W18" s="122" t="s">
        <v>49</v>
      </c>
      <c r="X18" s="122" t="s">
        <v>50</v>
      </c>
      <c r="Y18" s="50"/>
    </row>
    <row r="19" spans="1:25" ht="12.75">
      <c r="A19" s="83">
        <v>1</v>
      </c>
      <c r="B19" s="39" t="s">
        <v>297</v>
      </c>
      <c r="C19" s="11">
        <v>10</v>
      </c>
      <c r="D19" s="9">
        <v>2</v>
      </c>
      <c r="E19" s="9">
        <v>6</v>
      </c>
      <c r="F19" s="9">
        <v>5</v>
      </c>
      <c r="G19" s="11">
        <v>5</v>
      </c>
      <c r="H19" s="11">
        <v>1</v>
      </c>
      <c r="I19" s="11">
        <v>7</v>
      </c>
      <c r="J19" s="21">
        <f>VLOOKUP(C19,Points!$A$3:$H$15,2)+VLOOKUP(D19,Points!$A$3:$H$15,3)+VLOOKUP(E19,Points!$A$3:$H$15,4)+VLOOKUP(F19,Points!$A$3:$H$15,5)+VLOOKUP(G19,Points!$A$3:$H$15,6)+VLOOKUP(H19,Points!$A$3:$H$15,7)+VLOOKUP(I19,Points!$A$3:$H$15,8)</f>
        <v>36</v>
      </c>
      <c r="K19" s="25"/>
      <c r="L19" s="58" t="s">
        <v>94</v>
      </c>
      <c r="M19" s="9">
        <v>3</v>
      </c>
      <c r="N19" s="8">
        <f>SUM(M19:M21)+(IF(S19="Large Model","1",IF(S20="Large Model","1",IF(S21="Large Model","1",IF(S22="Large Model","1","0")))))</f>
        <v>3</v>
      </c>
      <c r="O19" s="21"/>
      <c r="P19" s="36"/>
      <c r="Q19" s="21" t="str">
        <f>IF(P19="","0",VLOOKUP(P19,Points!$Q$3:$R$102,2))</f>
        <v>0</v>
      </c>
      <c r="R19" s="21"/>
      <c r="S19" s="35" t="s">
        <v>313</v>
      </c>
      <c r="T19" s="21">
        <f>IF(S19="","0",VLOOKUP(S19,Points!$M$3:$N$102,2))</f>
        <v>8</v>
      </c>
      <c r="U19" s="26"/>
      <c r="V19" s="70">
        <f>SUM(J19:J21)+SUM(H25:H28)+N21+SUM(N25:N28)+SUM(Q19:Q22)+SUM(Q25:Q28)+SUM(T19:T22)+SUM(T25:T28)</f>
        <v>52</v>
      </c>
      <c r="W19" s="122"/>
      <c r="X19" s="122"/>
      <c r="Y19" s="50"/>
    </row>
    <row r="20" spans="1:25" ht="12.75">
      <c r="A20" s="83">
        <v>2</v>
      </c>
      <c r="B20" s="39"/>
      <c r="C20" s="19"/>
      <c r="D20" s="18"/>
      <c r="E20" s="9"/>
      <c r="F20" s="10"/>
      <c r="G20" s="12"/>
      <c r="H20" s="13"/>
      <c r="I20" s="14"/>
      <c r="J20" s="21">
        <f>VLOOKUP(D20,Points!$A$3:$H$15,3)+VLOOKUP(E20,Points!$A$3:$H$15,4)+VLOOKUP(F20,Points!$A$3:$H$15,5)</f>
        <v>0</v>
      </c>
      <c r="K20" s="25"/>
      <c r="L20" s="58" t="s">
        <v>10</v>
      </c>
      <c r="M20" s="9"/>
      <c r="N20" s="21" t="s">
        <v>9</v>
      </c>
      <c r="O20" s="21"/>
      <c r="P20" s="36"/>
      <c r="Q20" s="21" t="str">
        <f>IF(P20="","0",VLOOKUP(P20,Points!$Q$3:$R$102,2))</f>
        <v>0</v>
      </c>
      <c r="R20" s="21"/>
      <c r="S20" s="35"/>
      <c r="T20" s="21" t="str">
        <f>IF(S20="","0",VLOOKUP(S20,Points!$M$3:$N$102,2))</f>
        <v>0</v>
      </c>
      <c r="U20" s="26"/>
      <c r="V20" s="25"/>
      <c r="W20" s="122"/>
      <c r="X20" s="122"/>
      <c r="Y20" s="50"/>
    </row>
    <row r="21" spans="1:25" ht="12.75">
      <c r="A21" s="84">
        <v>3</v>
      </c>
      <c r="B21" s="39"/>
      <c r="C21" s="20"/>
      <c r="D21" s="18"/>
      <c r="E21" s="9"/>
      <c r="F21" s="10"/>
      <c r="G21" s="15"/>
      <c r="H21" s="16"/>
      <c r="I21" s="17"/>
      <c r="J21" s="21">
        <f>VLOOKUP(C21,Points!$A$3:$H$15,2)+VLOOKUP(D21,Points!$A$3:$H$15,3)+VLOOKUP(E21,Points!$A$3:$H$15,4)+VLOOKUP(F21,Points!$A$3:$H$15,5)+VLOOKUP(G21,Points!$A$3:$H$15,6)+VLOOKUP(H21,Points!$A$3:$H$15,7)+VLOOKUP(I21,Points!$A$3:$H$15,8)</f>
        <v>0</v>
      </c>
      <c r="K21" s="25"/>
      <c r="L21" s="58" t="s">
        <v>37</v>
      </c>
      <c r="M21" s="9"/>
      <c r="N21" s="21">
        <f>VLOOKUP(M19,Points!$A$3:$J$15,10)+IF(M20="","0",Points!$J$17)+IF(M21="","0",Points!$J$18)+IF(M22="","0",Points!$J$19)</f>
        <v>4</v>
      </c>
      <c r="O21" s="25"/>
      <c r="P21" s="36"/>
      <c r="Q21" s="21" t="str">
        <f>IF(P21="","0",VLOOKUP(P21,Points!$Q$3:$R$102,2))</f>
        <v>0</v>
      </c>
      <c r="R21" s="21"/>
      <c r="S21" s="35"/>
      <c r="T21" s="21" t="str">
        <f>IF(S21="","0",VLOOKUP(S21,Points!$M$3:$N$102,2))</f>
        <v>0</v>
      </c>
      <c r="U21" s="26"/>
      <c r="V21" s="40"/>
      <c r="W21" s="122"/>
      <c r="X21" s="122"/>
      <c r="Y21" s="50"/>
    </row>
    <row r="22" spans="1:25" ht="12.75">
      <c r="A22" s="76"/>
      <c r="B22" s="76"/>
      <c r="C22" s="76"/>
      <c r="D22" s="76"/>
      <c r="E22" s="76"/>
      <c r="F22" s="76"/>
      <c r="G22" s="76"/>
      <c r="H22" s="76"/>
      <c r="I22" s="76"/>
      <c r="J22" s="25"/>
      <c r="K22" s="25"/>
      <c r="L22" s="111" t="s">
        <v>174</v>
      </c>
      <c r="M22" s="73" t="str">
        <f>(IF(S19="Large Model","Yes",IF(S20="Large Model","Yes",IF(S21="Large Model","Yes",IF(S22="Large Model","Yes","No")))))</f>
        <v>No</v>
      </c>
      <c r="N22" s="25"/>
      <c r="O22" s="25"/>
      <c r="P22" s="36"/>
      <c r="Q22" s="21" t="str">
        <f>IF(P22="","0",VLOOKUP(P22,Points!$Q$3:$R$102,2))</f>
        <v>0</v>
      </c>
      <c r="R22" s="21"/>
      <c r="S22" s="35"/>
      <c r="T22" s="21" t="str">
        <f>IF(S22="","0",VLOOKUP(S22,Points!$M$3:$N$102,2))</f>
        <v>0</v>
      </c>
      <c r="U22" s="26"/>
      <c r="V22" s="40"/>
      <c r="W22" s="8"/>
      <c r="X22" s="56">
        <f>SUM(V19*W22)</f>
        <v>0</v>
      </c>
      <c r="Y22" s="50"/>
    </row>
    <row r="23" spans="1:25" ht="12.75">
      <c r="A23" s="49"/>
      <c r="B23" s="123"/>
      <c r="C23" s="26"/>
      <c r="D23" s="26"/>
      <c r="E23" s="26"/>
      <c r="F23" s="26"/>
      <c r="G23" s="26"/>
      <c r="H23" s="26"/>
      <c r="I23" s="26"/>
      <c r="J23" s="25"/>
      <c r="K23" s="25"/>
      <c r="L23" s="26"/>
      <c r="M23" s="26"/>
      <c r="N23" s="26"/>
      <c r="O23" s="26"/>
      <c r="P23" s="75"/>
      <c r="Q23" s="25"/>
      <c r="R23" s="25"/>
      <c r="S23" s="25"/>
      <c r="T23" s="25"/>
      <c r="U23" s="25"/>
      <c r="V23" s="25"/>
      <c r="W23" s="26"/>
      <c r="X23" s="42"/>
      <c r="Y23" s="50"/>
    </row>
    <row r="24" spans="1:25" ht="12.75">
      <c r="A24" s="49"/>
      <c r="B24" s="124"/>
      <c r="C24" s="26"/>
      <c r="D24" s="126" t="s">
        <v>121</v>
      </c>
      <c r="E24" s="127"/>
      <c r="F24" s="127"/>
      <c r="G24" s="128"/>
      <c r="H24" s="21" t="s">
        <v>9</v>
      </c>
      <c r="I24" s="26"/>
      <c r="J24" s="40"/>
      <c r="K24" s="40"/>
      <c r="L24" s="129" t="s">
        <v>29</v>
      </c>
      <c r="M24" s="129"/>
      <c r="N24" s="21" t="s">
        <v>9</v>
      </c>
      <c r="O24" s="42"/>
      <c r="P24" s="58" t="s">
        <v>190</v>
      </c>
      <c r="Q24" s="21" t="s">
        <v>9</v>
      </c>
      <c r="R24" s="21"/>
      <c r="S24" s="59" t="s">
        <v>51</v>
      </c>
      <c r="T24" s="77" t="s">
        <v>9</v>
      </c>
      <c r="U24" s="40"/>
      <c r="V24" s="76"/>
      <c r="W24" s="76"/>
      <c r="X24" s="76"/>
      <c r="Y24" s="50"/>
    </row>
    <row r="25" spans="1:25" ht="12.75" customHeight="1">
      <c r="A25" s="49"/>
      <c r="B25" s="124"/>
      <c r="C25" s="26"/>
      <c r="D25" s="118"/>
      <c r="E25" s="119"/>
      <c r="F25" s="119"/>
      <c r="G25" s="120"/>
      <c r="H25" s="21" t="str">
        <f>IF(D25="","0",VLOOKUP(D25,Points!$Y$3:$Z$102,2))</f>
        <v>0</v>
      </c>
      <c r="I25" s="26"/>
      <c r="J25" s="40"/>
      <c r="K25" s="41" t="s">
        <v>40</v>
      </c>
      <c r="L25" s="121" t="s">
        <v>30</v>
      </c>
      <c r="M25" s="121"/>
      <c r="N25" s="21">
        <f>IF(L25="","0",VLOOKUP(L25,Points!$U$3:$V$102,2))</f>
        <v>4</v>
      </c>
      <c r="O25" s="42"/>
      <c r="P25" s="36"/>
      <c r="Q25" s="21" t="str">
        <f>IF(P25="","0",VLOOKUP(P25,Points!$Q$3:$R$102,2))</f>
        <v>0</v>
      </c>
      <c r="R25" s="26"/>
      <c r="S25" s="35"/>
      <c r="T25" s="28"/>
      <c r="U25" s="40"/>
      <c r="V25" s="76"/>
      <c r="W25" s="76"/>
      <c r="X25" s="76"/>
      <c r="Y25" s="50"/>
    </row>
    <row r="26" spans="1:25" ht="12.75" customHeight="1">
      <c r="A26" s="49"/>
      <c r="B26" s="125"/>
      <c r="C26" s="26"/>
      <c r="D26" s="118"/>
      <c r="E26" s="119"/>
      <c r="F26" s="119"/>
      <c r="G26" s="120"/>
      <c r="H26" s="21" t="str">
        <f>IF(D26="","0",VLOOKUP(D26,Points!$Y$3:$Z$102,2))</f>
        <v>0</v>
      </c>
      <c r="I26" s="26"/>
      <c r="J26" s="40"/>
      <c r="K26" s="41" t="s">
        <v>41</v>
      </c>
      <c r="L26" s="121"/>
      <c r="M26" s="121"/>
      <c r="N26" s="21" t="str">
        <f>IF(L26="","0",ROUNDUP((VLOOKUP(L26,Points!$U$3:$V$102,2)/2),0))</f>
        <v>0</v>
      </c>
      <c r="O26" s="42"/>
      <c r="P26" s="36"/>
      <c r="Q26" s="21" t="str">
        <f>IF(P26="","0",VLOOKUP(P26,Points!$Q$3:$R$102,2))</f>
        <v>0</v>
      </c>
      <c r="R26" s="26"/>
      <c r="S26" s="35"/>
      <c r="T26" s="28"/>
      <c r="U26" s="40"/>
      <c r="V26" s="76"/>
      <c r="W26" s="76"/>
      <c r="X26" s="76"/>
      <c r="Y26" s="50"/>
    </row>
    <row r="27" spans="1:25" ht="12.75" customHeight="1">
      <c r="A27" s="49"/>
      <c r="B27" s="76"/>
      <c r="C27" s="26"/>
      <c r="D27" s="118"/>
      <c r="E27" s="119"/>
      <c r="F27" s="119"/>
      <c r="G27" s="120"/>
      <c r="H27" s="21" t="str">
        <f>IF(D27="","0",VLOOKUP(D27,Points!$Y$3:$Z$102,2))</f>
        <v>0</v>
      </c>
      <c r="I27" s="26"/>
      <c r="J27" s="40"/>
      <c r="K27" s="41" t="s">
        <v>40</v>
      </c>
      <c r="L27" s="121"/>
      <c r="M27" s="121"/>
      <c r="N27" s="21" t="str">
        <f>IF(L27="","0",VLOOKUP(L27,Points!$U$3:$V$102,2))</f>
        <v>0</v>
      </c>
      <c r="O27" s="42"/>
      <c r="P27" s="36"/>
      <c r="Q27" s="21" t="str">
        <f>IF(P27="","0",VLOOKUP(P27,Points!$Q$3:$R$102,2))</f>
        <v>0</v>
      </c>
      <c r="R27" s="21"/>
      <c r="S27" s="35"/>
      <c r="T27" s="28"/>
      <c r="U27" s="40"/>
      <c r="V27" s="76"/>
      <c r="W27" s="76"/>
      <c r="X27" s="76"/>
      <c r="Y27" s="50"/>
    </row>
    <row r="28" spans="1:25" ht="12.75" customHeight="1">
      <c r="A28" s="49"/>
      <c r="B28" s="75" t="str">
        <f>IF(V19&gt;Points!$A$17,"Elite","Core")</f>
        <v>Elite</v>
      </c>
      <c r="C28" s="26"/>
      <c r="D28" s="118"/>
      <c r="E28" s="119"/>
      <c r="F28" s="119"/>
      <c r="G28" s="120"/>
      <c r="H28" s="21" t="str">
        <f>IF(D28="","0",VLOOKUP(D28,Points!$Y$3:$Z$102,2))</f>
        <v>0</v>
      </c>
      <c r="I28" s="26"/>
      <c r="J28" s="40"/>
      <c r="K28" s="41" t="s">
        <v>41</v>
      </c>
      <c r="L28" s="121"/>
      <c r="M28" s="121"/>
      <c r="N28" s="21" t="str">
        <f>IF(L28="","0",ROUNDUP((VLOOKUP(L28,Points!$U$3:$V$102,2)/2),0))</f>
        <v>0</v>
      </c>
      <c r="O28" s="42"/>
      <c r="P28" s="36"/>
      <c r="Q28" s="21" t="str">
        <f>IF(P28="","0",VLOOKUP(P28,Points!$Q$3:$R$102,2))</f>
        <v>0</v>
      </c>
      <c r="R28" s="21"/>
      <c r="S28" s="35"/>
      <c r="T28" s="28"/>
      <c r="U28" s="40"/>
      <c r="V28" s="76"/>
      <c r="W28" s="76"/>
      <c r="X28" s="76"/>
      <c r="Y28" s="50"/>
    </row>
    <row r="29" spans="1:25" ht="12.75" customHeight="1">
      <c r="A29" s="51"/>
      <c r="B29" s="81"/>
      <c r="C29" s="53"/>
      <c r="D29" s="53"/>
      <c r="E29" s="53"/>
      <c r="F29" s="53"/>
      <c r="G29" s="53"/>
      <c r="H29" s="53"/>
      <c r="I29" s="53"/>
      <c r="J29" s="52"/>
      <c r="K29" s="52"/>
      <c r="L29" s="54"/>
      <c r="M29" s="54"/>
      <c r="N29" s="54"/>
      <c r="O29" s="54"/>
      <c r="P29" s="80"/>
      <c r="Q29" s="52"/>
      <c r="R29" s="52"/>
      <c r="S29" s="52"/>
      <c r="T29" s="52"/>
      <c r="U29" s="52"/>
      <c r="V29" s="52"/>
      <c r="W29" s="54"/>
      <c r="X29" s="54"/>
      <c r="Y29" s="55"/>
    </row>
    <row r="30" ht="12.75">
      <c r="B30" s="82"/>
    </row>
    <row r="31" spans="1:25" ht="12.75">
      <c r="A31" s="43"/>
      <c r="B31" s="44"/>
      <c r="C31" s="45"/>
      <c r="D31" s="45"/>
      <c r="E31" s="45"/>
      <c r="F31" s="45"/>
      <c r="G31" s="45"/>
      <c r="H31" s="45"/>
      <c r="I31" s="45"/>
      <c r="J31" s="46"/>
      <c r="K31" s="46"/>
      <c r="L31" s="45"/>
      <c r="M31" s="45"/>
      <c r="N31" s="45"/>
      <c r="O31" s="44"/>
      <c r="P31" s="79"/>
      <c r="Q31" s="47"/>
      <c r="R31" s="47"/>
      <c r="S31" s="47"/>
      <c r="T31" s="47"/>
      <c r="U31" s="47"/>
      <c r="V31" s="46"/>
      <c r="W31" s="44"/>
      <c r="X31" s="44"/>
      <c r="Y31" s="48"/>
    </row>
    <row r="32" spans="1:25" ht="12.75" customHeight="1">
      <c r="A32" s="49"/>
      <c r="B32" s="57" t="s">
        <v>188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21" t="s">
        <v>9</v>
      </c>
      <c r="K32" s="25"/>
      <c r="L32" s="58" t="s">
        <v>39</v>
      </c>
      <c r="M32" s="8"/>
      <c r="N32" s="8" t="s">
        <v>38</v>
      </c>
      <c r="O32" s="21"/>
      <c r="P32" s="58" t="s">
        <v>8</v>
      </c>
      <c r="Q32" s="21" t="s">
        <v>9</v>
      </c>
      <c r="R32" s="21"/>
      <c r="S32" s="59" t="s">
        <v>138</v>
      </c>
      <c r="T32" s="21" t="s">
        <v>9</v>
      </c>
      <c r="U32" s="26"/>
      <c r="V32" s="38" t="s">
        <v>0</v>
      </c>
      <c r="W32" s="122" t="s">
        <v>49</v>
      </c>
      <c r="X32" s="122" t="s">
        <v>50</v>
      </c>
      <c r="Y32" s="50"/>
    </row>
    <row r="33" spans="1:25" ht="12.75">
      <c r="A33" s="83">
        <v>1</v>
      </c>
      <c r="B33" s="39" t="s">
        <v>298</v>
      </c>
      <c r="C33" s="11">
        <v>8</v>
      </c>
      <c r="D33" s="9">
        <v>2</v>
      </c>
      <c r="E33" s="9">
        <v>6</v>
      </c>
      <c r="F33" s="9">
        <v>5</v>
      </c>
      <c r="G33" s="11">
        <v>4</v>
      </c>
      <c r="H33" s="11">
        <v>1</v>
      </c>
      <c r="I33" s="11">
        <v>6</v>
      </c>
      <c r="J33" s="21">
        <f>VLOOKUP(C33,Points!$A$3:$H$15,2)+VLOOKUP(D33,Points!$A$3:$H$15,3)+VLOOKUP(E33,Points!$A$3:$H$15,4)+VLOOKUP(F33,Points!$A$3:$H$15,5)+VLOOKUP(G33,Points!$A$3:$H$15,6)+VLOOKUP(H33,Points!$A$3:$H$15,7)+VLOOKUP(I33,Points!$A$3:$H$15,8)</f>
        <v>23</v>
      </c>
      <c r="K33" s="25"/>
      <c r="L33" s="58" t="s">
        <v>94</v>
      </c>
      <c r="M33" s="9"/>
      <c r="N33" s="8">
        <f>SUM(M33:M35)+(IF(S33="Large Model","1",IF(S34="Large Model","1",IF(S35="Large Model","1",IF(S36="Large Model","1","0")))))</f>
        <v>0</v>
      </c>
      <c r="O33" s="21"/>
      <c r="P33" s="36" t="s">
        <v>66</v>
      </c>
      <c r="Q33" s="21">
        <f>IF(P33="","0",VLOOKUP(P33,Points!$Q$3:$R$102,2))</f>
        <v>8</v>
      </c>
      <c r="R33" s="21"/>
      <c r="S33" s="35"/>
      <c r="T33" s="21" t="str">
        <f>IF(S33="","0",VLOOKUP(S33,Points!$M$3:$N$102,2))</f>
        <v>0</v>
      </c>
      <c r="U33" s="26"/>
      <c r="V33" s="70">
        <f>SUM(J33:J35)+SUM(H39:H42)+N35+SUM(N39:N42)+SUM(Q33:Q36)+SUM(Q39:Q42)+SUM(T33:T36)+SUM(T39:T42)</f>
        <v>34</v>
      </c>
      <c r="W33" s="122"/>
      <c r="X33" s="122"/>
      <c r="Y33" s="50"/>
    </row>
    <row r="34" spans="1:25" ht="12.75">
      <c r="A34" s="83">
        <v>2</v>
      </c>
      <c r="B34" s="39"/>
      <c r="C34" s="19"/>
      <c r="D34" s="18"/>
      <c r="E34" s="9"/>
      <c r="F34" s="10"/>
      <c r="G34" s="12"/>
      <c r="H34" s="13"/>
      <c r="I34" s="14"/>
      <c r="J34" s="21">
        <f>VLOOKUP(D34,Points!$A$3:$H$15,3)+VLOOKUP(E34,Points!$A$3:$H$15,4)+VLOOKUP(F34,Points!$A$3:$H$15,5)</f>
        <v>0</v>
      </c>
      <c r="K34" s="25"/>
      <c r="L34" s="58" t="s">
        <v>10</v>
      </c>
      <c r="M34" s="9"/>
      <c r="N34" s="21" t="s">
        <v>9</v>
      </c>
      <c r="O34" s="21"/>
      <c r="P34" s="36" t="s">
        <v>61</v>
      </c>
      <c r="Q34" s="21">
        <f>IF(P34="","0",VLOOKUP(P34,Points!$Q$3:$R$102,2))</f>
        <v>2</v>
      </c>
      <c r="R34" s="21"/>
      <c r="S34" s="35"/>
      <c r="T34" s="21" t="str">
        <f>IF(S34="","0",VLOOKUP(S34,Points!$M$3:$N$102,2))</f>
        <v>0</v>
      </c>
      <c r="U34" s="26"/>
      <c r="V34" s="25"/>
      <c r="W34" s="122"/>
      <c r="X34" s="122"/>
      <c r="Y34" s="50"/>
    </row>
    <row r="35" spans="1:25" ht="12.75">
      <c r="A35" s="84">
        <v>3</v>
      </c>
      <c r="B35" s="39"/>
      <c r="C35" s="20"/>
      <c r="D35" s="18"/>
      <c r="E35" s="9"/>
      <c r="F35" s="10"/>
      <c r="G35" s="15"/>
      <c r="H35" s="16"/>
      <c r="I35" s="17"/>
      <c r="J35" s="21">
        <f>VLOOKUP(C35,Points!$A$3:$H$15,2)+VLOOKUP(D35,Points!$A$3:$H$15,3)+VLOOKUP(E35,Points!$A$3:$H$15,4)+VLOOKUP(F35,Points!$A$3:$H$15,5)+VLOOKUP(G35,Points!$A$3:$H$15,6)+VLOOKUP(H35,Points!$A$3:$H$15,7)+VLOOKUP(I35,Points!$A$3:$H$15,8)</f>
        <v>0</v>
      </c>
      <c r="K35" s="25"/>
      <c r="L35" s="58" t="s">
        <v>37</v>
      </c>
      <c r="M35" s="9"/>
      <c r="N35" s="21">
        <f>VLOOKUP(M33,Points!$A$3:$J$15,10)+IF(M34="","0",Points!$J$17)+IF(M35="","0",Points!$J$18)+IF(M36="","0",Points!$J$19)</f>
        <v>0</v>
      </c>
      <c r="O35" s="25"/>
      <c r="P35" s="36" t="s">
        <v>87</v>
      </c>
      <c r="Q35" s="21">
        <f>IF(P35="","0",VLOOKUP(P35,Points!$Q$3:$R$102,2))</f>
        <v>3</v>
      </c>
      <c r="R35" s="21"/>
      <c r="S35" s="35"/>
      <c r="T35" s="21" t="str">
        <f>IF(S35="","0",VLOOKUP(S35,Points!$M$3:$N$102,2))</f>
        <v>0</v>
      </c>
      <c r="U35" s="26"/>
      <c r="V35" s="40"/>
      <c r="W35" s="122"/>
      <c r="X35" s="122"/>
      <c r="Y35" s="50"/>
    </row>
    <row r="36" spans="1:25" ht="12.75">
      <c r="A36" s="76"/>
      <c r="B36" s="76"/>
      <c r="C36" s="76"/>
      <c r="D36" s="76"/>
      <c r="E36" s="76"/>
      <c r="F36" s="76"/>
      <c r="G36" s="76"/>
      <c r="H36" s="76"/>
      <c r="I36" s="76"/>
      <c r="J36" s="25"/>
      <c r="K36" s="25"/>
      <c r="L36" s="111" t="s">
        <v>174</v>
      </c>
      <c r="M36" s="73" t="str">
        <f>(IF(S33="Large Model","Yes",IF(S34="Large Model","Yes",IF(S35="Large Model","Yes",IF(S36="Large Model","Yes","No")))))</f>
        <v>No</v>
      </c>
      <c r="N36" s="25"/>
      <c r="O36" s="25"/>
      <c r="P36" s="36"/>
      <c r="Q36" s="21" t="str">
        <f>IF(P36="","0",VLOOKUP(P36,Points!$Q$3:$R$102,2))</f>
        <v>0</v>
      </c>
      <c r="R36" s="21"/>
      <c r="S36" s="35"/>
      <c r="T36" s="21" t="str">
        <f>IF(S36="","0",VLOOKUP(S36,Points!$M$3:$N$102,2))</f>
        <v>0</v>
      </c>
      <c r="U36" s="26"/>
      <c r="V36" s="40"/>
      <c r="W36" s="8"/>
      <c r="X36" s="56">
        <f>SUM(V33*W36)</f>
        <v>0</v>
      </c>
      <c r="Y36" s="50"/>
    </row>
    <row r="37" spans="1:25" ht="12.75" customHeight="1">
      <c r="A37" s="49"/>
      <c r="B37" s="123"/>
      <c r="C37" s="26"/>
      <c r="D37" s="26"/>
      <c r="E37" s="26"/>
      <c r="F37" s="26"/>
      <c r="G37" s="26"/>
      <c r="H37" s="26"/>
      <c r="I37" s="26"/>
      <c r="J37" s="25"/>
      <c r="K37" s="25"/>
      <c r="L37" s="26"/>
      <c r="M37" s="26"/>
      <c r="N37" s="26"/>
      <c r="O37" s="26"/>
      <c r="P37" s="75"/>
      <c r="Q37" s="25"/>
      <c r="R37" s="25"/>
      <c r="S37" s="25"/>
      <c r="T37" s="25"/>
      <c r="U37" s="25"/>
      <c r="V37" s="25"/>
      <c r="W37" s="26"/>
      <c r="X37" s="42"/>
      <c r="Y37" s="50"/>
    </row>
    <row r="38" spans="1:25" ht="12.75">
      <c r="A38" s="49"/>
      <c r="B38" s="124"/>
      <c r="C38" s="26"/>
      <c r="D38" s="126" t="s">
        <v>121</v>
      </c>
      <c r="E38" s="127"/>
      <c r="F38" s="127"/>
      <c r="G38" s="128"/>
      <c r="H38" s="21" t="s">
        <v>9</v>
      </c>
      <c r="I38" s="26"/>
      <c r="J38" s="40"/>
      <c r="K38" s="40"/>
      <c r="L38" s="129" t="s">
        <v>29</v>
      </c>
      <c r="M38" s="129"/>
      <c r="N38" s="21" t="s">
        <v>9</v>
      </c>
      <c r="O38" s="42"/>
      <c r="P38" s="58" t="s">
        <v>190</v>
      </c>
      <c r="Q38" s="21" t="s">
        <v>9</v>
      </c>
      <c r="R38" s="21"/>
      <c r="S38" s="59" t="s">
        <v>51</v>
      </c>
      <c r="T38" s="77" t="s">
        <v>9</v>
      </c>
      <c r="U38" s="40"/>
      <c r="V38" s="76"/>
      <c r="W38" s="76"/>
      <c r="X38" s="76"/>
      <c r="Y38" s="50"/>
    </row>
    <row r="39" spans="1:25" ht="12.75" customHeight="1">
      <c r="A39" s="49"/>
      <c r="B39" s="124"/>
      <c r="C39" s="26"/>
      <c r="D39" s="118"/>
      <c r="E39" s="119"/>
      <c r="F39" s="119"/>
      <c r="G39" s="120"/>
      <c r="H39" s="21" t="str">
        <f>IF(D39="","0",VLOOKUP(D39,Points!$Y$3:$Z$102,2))</f>
        <v>0</v>
      </c>
      <c r="I39" s="26"/>
      <c r="J39" s="40"/>
      <c r="K39" s="41" t="s">
        <v>40</v>
      </c>
      <c r="L39" s="121" t="s">
        <v>14</v>
      </c>
      <c r="M39" s="121"/>
      <c r="N39" s="21">
        <f>IF(L39="","0",VLOOKUP(L39,Points!$U$3:$V$102,2))</f>
        <v>3</v>
      </c>
      <c r="O39" s="42"/>
      <c r="P39" s="36"/>
      <c r="Q39" s="21" t="str">
        <f>IF(P39="","0",VLOOKUP(P39,Points!$Q$3:$R$102,2))</f>
        <v>0</v>
      </c>
      <c r="R39" s="26"/>
      <c r="S39" s="35" t="s">
        <v>299</v>
      </c>
      <c r="T39" s="28">
        <v>-5</v>
      </c>
      <c r="U39" s="40"/>
      <c r="V39" s="76"/>
      <c r="W39" s="76"/>
      <c r="X39" s="76"/>
      <c r="Y39" s="50"/>
    </row>
    <row r="40" spans="1:25" ht="12.75" customHeight="1">
      <c r="A40" s="49"/>
      <c r="B40" s="125"/>
      <c r="C40" s="26"/>
      <c r="D40" s="118"/>
      <c r="E40" s="119"/>
      <c r="F40" s="119"/>
      <c r="G40" s="120"/>
      <c r="H40" s="21" t="str">
        <f>IF(D40="","0",VLOOKUP(D40,Points!$Y$3:$Z$102,2))</f>
        <v>0</v>
      </c>
      <c r="I40" s="26"/>
      <c r="J40" s="40"/>
      <c r="K40" s="41" t="s">
        <v>41</v>
      </c>
      <c r="L40" s="121"/>
      <c r="M40" s="121"/>
      <c r="N40" s="21" t="str">
        <f>IF(L40="","0",ROUNDUP((VLOOKUP(L40,Points!$U$3:$V$102,2)/2),0))</f>
        <v>0</v>
      </c>
      <c r="O40" s="42"/>
      <c r="P40" s="36"/>
      <c r="Q40" s="21" t="str">
        <f>IF(P40="","0",VLOOKUP(P40,Points!$Q$3:$R$102,2))</f>
        <v>0</v>
      </c>
      <c r="R40" s="26"/>
      <c r="S40" s="35"/>
      <c r="T40" s="28"/>
      <c r="U40" s="40"/>
      <c r="V40" s="76"/>
      <c r="W40" s="76"/>
      <c r="X40" s="76"/>
      <c r="Y40" s="50"/>
    </row>
    <row r="41" spans="1:25" ht="12.75" customHeight="1">
      <c r="A41" s="49"/>
      <c r="B41" s="76"/>
      <c r="C41" s="26"/>
      <c r="D41" s="118"/>
      <c r="E41" s="119"/>
      <c r="F41" s="119"/>
      <c r="G41" s="120"/>
      <c r="H41" s="21" t="str">
        <f>IF(D41="","0",VLOOKUP(D41,Points!$Y$3:$Z$102,2))</f>
        <v>0</v>
      </c>
      <c r="I41" s="26"/>
      <c r="J41" s="40"/>
      <c r="K41" s="41" t="s">
        <v>40</v>
      </c>
      <c r="L41" s="121"/>
      <c r="M41" s="121"/>
      <c r="N41" s="21" t="str">
        <f>IF(L41="","0",VLOOKUP(L41,Points!$U$3:$V$102,2))</f>
        <v>0</v>
      </c>
      <c r="O41" s="42"/>
      <c r="P41" s="36"/>
      <c r="Q41" s="21" t="str">
        <f>IF(P41="","0",VLOOKUP(P41,Points!$Q$3:$R$102,2))</f>
        <v>0</v>
      </c>
      <c r="R41" s="21"/>
      <c r="S41" s="35"/>
      <c r="T41" s="28"/>
      <c r="U41" s="40"/>
      <c r="V41" s="76"/>
      <c r="W41" s="76"/>
      <c r="X41" s="76"/>
      <c r="Y41" s="50"/>
    </row>
    <row r="42" spans="1:25" ht="12.75" customHeight="1">
      <c r="A42" s="49"/>
      <c r="B42" s="75" t="str">
        <f>IF(V33&gt;Points!$A$17,"Elite","Core")</f>
        <v>Core</v>
      </c>
      <c r="C42" s="26"/>
      <c r="D42" s="118"/>
      <c r="E42" s="119"/>
      <c r="F42" s="119"/>
      <c r="G42" s="120"/>
      <c r="H42" s="21" t="str">
        <f>IF(D42="","0",VLOOKUP(D42,Points!$Y$3:$Z$102,2))</f>
        <v>0</v>
      </c>
      <c r="I42" s="26"/>
      <c r="J42" s="40"/>
      <c r="K42" s="41" t="s">
        <v>41</v>
      </c>
      <c r="L42" s="121"/>
      <c r="M42" s="121"/>
      <c r="N42" s="21" t="str">
        <f>IF(L42="","0",ROUNDUP((VLOOKUP(L42,Points!$U$3:$V$102,2)/2),0))</f>
        <v>0</v>
      </c>
      <c r="O42" s="42"/>
      <c r="P42" s="36"/>
      <c r="Q42" s="21" t="str">
        <f>IF(P42="","0",VLOOKUP(P42,Points!$Q$3:$R$102,2))</f>
        <v>0</v>
      </c>
      <c r="R42" s="21"/>
      <c r="S42" s="35"/>
      <c r="T42" s="28"/>
      <c r="U42" s="40"/>
      <c r="V42" s="76"/>
      <c r="W42" s="76"/>
      <c r="X42" s="76"/>
      <c r="Y42" s="50"/>
    </row>
    <row r="43" spans="1:25" ht="12.75" customHeight="1">
      <c r="A43" s="51"/>
      <c r="B43" s="81"/>
      <c r="C43" s="53"/>
      <c r="D43" s="53"/>
      <c r="E43" s="53"/>
      <c r="F43" s="53"/>
      <c r="G43" s="53"/>
      <c r="H43" s="53"/>
      <c r="I43" s="53"/>
      <c r="J43" s="52"/>
      <c r="K43" s="52"/>
      <c r="L43" s="54"/>
      <c r="M43" s="54"/>
      <c r="N43" s="54"/>
      <c r="O43" s="54"/>
      <c r="P43" s="80"/>
      <c r="Q43" s="52"/>
      <c r="R43" s="52"/>
      <c r="S43" s="52"/>
      <c r="T43" s="52"/>
      <c r="U43" s="52"/>
      <c r="V43" s="52"/>
      <c r="W43" s="54"/>
      <c r="X43" s="54"/>
      <c r="Y43" s="55"/>
    </row>
    <row r="45" spans="1:25" ht="12.75">
      <c r="A45" s="43"/>
      <c r="B45" s="44"/>
      <c r="C45" s="45"/>
      <c r="D45" s="45"/>
      <c r="E45" s="45"/>
      <c r="F45" s="45"/>
      <c r="G45" s="45"/>
      <c r="H45" s="45"/>
      <c r="I45" s="45"/>
      <c r="J45" s="46"/>
      <c r="K45" s="46"/>
      <c r="L45" s="45"/>
      <c r="M45" s="45"/>
      <c r="N45" s="45"/>
      <c r="O45" s="44"/>
      <c r="P45" s="79"/>
      <c r="Q45" s="47"/>
      <c r="R45" s="47"/>
      <c r="S45" s="47"/>
      <c r="T45" s="47"/>
      <c r="U45" s="47"/>
      <c r="V45" s="46"/>
      <c r="W45" s="44"/>
      <c r="X45" s="44"/>
      <c r="Y45" s="48"/>
    </row>
    <row r="46" spans="1:25" ht="12.75" customHeight="1">
      <c r="A46" s="49"/>
      <c r="B46" s="57" t="s">
        <v>188</v>
      </c>
      <c r="C46" s="8" t="s">
        <v>1</v>
      </c>
      <c r="D46" s="8" t="s">
        <v>2</v>
      </c>
      <c r="E46" s="8" t="s">
        <v>3</v>
      </c>
      <c r="F46" s="8" t="s">
        <v>4</v>
      </c>
      <c r="G46" s="8" t="s">
        <v>5</v>
      </c>
      <c r="H46" s="8" t="s">
        <v>6</v>
      </c>
      <c r="I46" s="8" t="s">
        <v>7</v>
      </c>
      <c r="J46" s="21" t="s">
        <v>9</v>
      </c>
      <c r="K46" s="25"/>
      <c r="L46" s="58" t="s">
        <v>39</v>
      </c>
      <c r="M46" s="8"/>
      <c r="N46" s="8" t="s">
        <v>38</v>
      </c>
      <c r="O46" s="21"/>
      <c r="P46" s="58" t="s">
        <v>8</v>
      </c>
      <c r="Q46" s="21" t="s">
        <v>9</v>
      </c>
      <c r="R46" s="21"/>
      <c r="S46" s="59" t="s">
        <v>138</v>
      </c>
      <c r="T46" s="21" t="s">
        <v>9</v>
      </c>
      <c r="U46" s="26"/>
      <c r="V46" s="38" t="s">
        <v>0</v>
      </c>
      <c r="W46" s="122" t="s">
        <v>49</v>
      </c>
      <c r="X46" s="122" t="s">
        <v>50</v>
      </c>
      <c r="Y46" s="50"/>
    </row>
    <row r="47" spans="1:25" ht="12.75">
      <c r="A47" s="83">
        <v>1</v>
      </c>
      <c r="B47" s="39" t="s">
        <v>300</v>
      </c>
      <c r="C47" s="11">
        <v>10</v>
      </c>
      <c r="D47" s="9">
        <v>2</v>
      </c>
      <c r="E47" s="9">
        <v>7</v>
      </c>
      <c r="F47" s="9">
        <v>6</v>
      </c>
      <c r="G47" s="11">
        <v>5</v>
      </c>
      <c r="H47" s="11">
        <v>2</v>
      </c>
      <c r="I47" s="11">
        <v>7</v>
      </c>
      <c r="J47" s="21">
        <f>VLOOKUP(C47,Points!$A$3:$H$15,2)+VLOOKUP(D47,Points!$A$3:$H$15,3)+VLOOKUP(E47,Points!$A$3:$H$15,4)+VLOOKUP(F47,Points!$A$3:$H$15,5)+VLOOKUP(G47,Points!$A$3:$H$15,6)+VLOOKUP(H47,Points!$A$3:$H$15,7)+VLOOKUP(I47,Points!$A$3:$H$15,8)</f>
        <v>54</v>
      </c>
      <c r="K47" s="25"/>
      <c r="L47" s="58" t="s">
        <v>94</v>
      </c>
      <c r="M47" s="9"/>
      <c r="N47" s="8">
        <f>SUM(M47:M49)+(IF(S47="Large Model","1",IF(S48="Large Model","1",IF(S49="Large Model","1",IF(S50="Large Model","1","0")))))</f>
        <v>0</v>
      </c>
      <c r="O47" s="21"/>
      <c r="P47" s="36" t="s">
        <v>66</v>
      </c>
      <c r="Q47" s="21">
        <f>IF(P47="","0",VLOOKUP(P47,Points!$Q$3:$R$102,2))</f>
        <v>8</v>
      </c>
      <c r="R47" s="21"/>
      <c r="S47" s="35"/>
      <c r="T47" s="21" t="str">
        <f>IF(S47="","0",VLOOKUP(S47,Points!$M$3:$N$102,2))</f>
        <v>0</v>
      </c>
      <c r="U47" s="26"/>
      <c r="V47" s="70">
        <f>SUM(J47:J49)+SUM(H53:H56)+N49+SUM(N53:N56)+SUM(Q47:Q50)+SUM(Q53:Q56)+SUM(T47:T50)+SUM(T53:T56)</f>
        <v>65</v>
      </c>
      <c r="W47" s="122"/>
      <c r="X47" s="122"/>
      <c r="Y47" s="50"/>
    </row>
    <row r="48" spans="1:25" ht="12.75">
      <c r="A48" s="83">
        <v>2</v>
      </c>
      <c r="B48" s="39"/>
      <c r="C48" s="19"/>
      <c r="D48" s="18"/>
      <c r="E48" s="9"/>
      <c r="F48" s="10"/>
      <c r="G48" s="12"/>
      <c r="H48" s="13"/>
      <c r="I48" s="14"/>
      <c r="J48" s="21">
        <f>VLOOKUP(D48,Points!$A$3:$H$15,3)+VLOOKUP(E48,Points!$A$3:$H$15,4)+VLOOKUP(F48,Points!$A$3:$H$15,5)</f>
        <v>0</v>
      </c>
      <c r="K48" s="25"/>
      <c r="L48" s="58" t="s">
        <v>10</v>
      </c>
      <c r="M48" s="9"/>
      <c r="N48" s="21" t="s">
        <v>9</v>
      </c>
      <c r="O48" s="21"/>
      <c r="P48" s="36" t="s">
        <v>61</v>
      </c>
      <c r="Q48" s="21">
        <f>IF(P48="","0",VLOOKUP(P48,Points!$Q$3:$R$102,2))</f>
        <v>2</v>
      </c>
      <c r="R48" s="21"/>
      <c r="S48" s="35"/>
      <c r="T48" s="21" t="str">
        <f>IF(S48="","0",VLOOKUP(S48,Points!$M$3:$N$102,2))</f>
        <v>0</v>
      </c>
      <c r="U48" s="26"/>
      <c r="V48" s="25"/>
      <c r="W48" s="122"/>
      <c r="X48" s="122"/>
      <c r="Y48" s="50"/>
    </row>
    <row r="49" spans="1:25" ht="12.75">
      <c r="A49" s="84">
        <v>3</v>
      </c>
      <c r="B49" s="39"/>
      <c r="C49" s="20"/>
      <c r="D49" s="18"/>
      <c r="E49" s="9"/>
      <c r="F49" s="10"/>
      <c r="G49" s="15"/>
      <c r="H49" s="16"/>
      <c r="I49" s="17"/>
      <c r="J49" s="21">
        <f>VLOOKUP(C49,Points!$A$3:$H$15,2)+VLOOKUP(D49,Points!$A$3:$H$15,3)+VLOOKUP(E49,Points!$A$3:$H$15,4)+VLOOKUP(F49,Points!$A$3:$H$15,5)+VLOOKUP(G49,Points!$A$3:$H$15,6)+VLOOKUP(H49,Points!$A$3:$H$15,7)+VLOOKUP(I49,Points!$A$3:$H$15,8)</f>
        <v>0</v>
      </c>
      <c r="K49" s="25"/>
      <c r="L49" s="58" t="s">
        <v>37</v>
      </c>
      <c r="M49" s="9"/>
      <c r="N49" s="21">
        <f>VLOOKUP(M47,Points!$A$3:$J$15,10)+IF(M48="","0",Points!$J$17)+IF(M49="","0",Points!$J$18)+IF(M50="","0",Points!$J$19)</f>
        <v>0</v>
      </c>
      <c r="O49" s="25"/>
      <c r="P49" s="36" t="s">
        <v>87</v>
      </c>
      <c r="Q49" s="21">
        <f>IF(P49="","0",VLOOKUP(P49,Points!$Q$3:$R$102,2))</f>
        <v>3</v>
      </c>
      <c r="R49" s="21"/>
      <c r="S49" s="35"/>
      <c r="T49" s="21" t="str">
        <f>IF(S49="","0",VLOOKUP(S49,Points!$M$3:$N$102,2))</f>
        <v>0</v>
      </c>
      <c r="U49" s="26"/>
      <c r="V49" s="40"/>
      <c r="W49" s="122"/>
      <c r="X49" s="122"/>
      <c r="Y49" s="50"/>
    </row>
    <row r="50" spans="1:25" ht="12.75">
      <c r="A50" s="76"/>
      <c r="B50" s="76"/>
      <c r="C50" s="76"/>
      <c r="D50" s="76"/>
      <c r="E50" s="76"/>
      <c r="F50" s="76"/>
      <c r="G50" s="76"/>
      <c r="H50" s="76"/>
      <c r="I50" s="76"/>
      <c r="J50" s="25"/>
      <c r="K50" s="25"/>
      <c r="L50" s="111" t="s">
        <v>174</v>
      </c>
      <c r="M50" s="73" t="str">
        <f>(IF(S47="Large Model","Yes",IF(S48="Large Model","Yes",IF(S49="Large Model","Yes",IF(S50="Large Model","Yes","No")))))</f>
        <v>No</v>
      </c>
      <c r="N50" s="25"/>
      <c r="O50" s="25"/>
      <c r="P50" s="36"/>
      <c r="Q50" s="21" t="str">
        <f>IF(P50="","0",VLOOKUP(P50,Points!$Q$3:$R$102,2))</f>
        <v>0</v>
      </c>
      <c r="R50" s="21"/>
      <c r="S50" s="35"/>
      <c r="T50" s="21" t="str">
        <f>IF(S50="","0",VLOOKUP(S50,Points!$M$3:$N$102,2))</f>
        <v>0</v>
      </c>
      <c r="U50" s="26"/>
      <c r="V50" s="40"/>
      <c r="W50" s="8"/>
      <c r="X50" s="56">
        <f>SUM(V47*W50)</f>
        <v>0</v>
      </c>
      <c r="Y50" s="50"/>
    </row>
    <row r="51" spans="1:25" ht="12.75">
      <c r="A51" s="49"/>
      <c r="B51" s="123"/>
      <c r="C51" s="26"/>
      <c r="D51" s="26"/>
      <c r="E51" s="26"/>
      <c r="F51" s="26"/>
      <c r="G51" s="26"/>
      <c r="H51" s="26"/>
      <c r="I51" s="26"/>
      <c r="J51" s="25"/>
      <c r="K51" s="25"/>
      <c r="L51" s="26"/>
      <c r="M51" s="26"/>
      <c r="N51" s="26"/>
      <c r="O51" s="26"/>
      <c r="P51" s="75"/>
      <c r="Q51" s="25"/>
      <c r="R51" s="25"/>
      <c r="S51" s="25"/>
      <c r="T51" s="25"/>
      <c r="U51" s="25"/>
      <c r="V51" s="25"/>
      <c r="W51" s="26"/>
      <c r="X51" s="42"/>
      <c r="Y51" s="50"/>
    </row>
    <row r="52" spans="1:25" ht="12.75">
      <c r="A52" s="49"/>
      <c r="B52" s="124"/>
      <c r="C52" s="26"/>
      <c r="D52" s="126" t="s">
        <v>121</v>
      </c>
      <c r="E52" s="127"/>
      <c r="F52" s="127"/>
      <c r="G52" s="128"/>
      <c r="H52" s="21" t="s">
        <v>9</v>
      </c>
      <c r="I52" s="26"/>
      <c r="J52" s="40"/>
      <c r="K52" s="40"/>
      <c r="L52" s="129" t="s">
        <v>29</v>
      </c>
      <c r="M52" s="129"/>
      <c r="N52" s="21" t="s">
        <v>9</v>
      </c>
      <c r="O52" s="42"/>
      <c r="P52" s="58" t="s">
        <v>190</v>
      </c>
      <c r="Q52" s="21" t="s">
        <v>9</v>
      </c>
      <c r="R52" s="21"/>
      <c r="S52" s="59" t="s">
        <v>51</v>
      </c>
      <c r="T52" s="77" t="s">
        <v>9</v>
      </c>
      <c r="U52" s="40"/>
      <c r="V52" s="76"/>
      <c r="W52" s="76"/>
      <c r="X52" s="76"/>
      <c r="Y52" s="50"/>
    </row>
    <row r="53" spans="1:25" ht="12.75" customHeight="1">
      <c r="A53" s="49"/>
      <c r="B53" s="124"/>
      <c r="C53" s="26"/>
      <c r="D53" s="118"/>
      <c r="E53" s="119"/>
      <c r="F53" s="119"/>
      <c r="G53" s="120"/>
      <c r="H53" s="21" t="str">
        <f>IF(D53="","0",VLOOKUP(D53,Points!$Y$3:$Z$102,2))</f>
        <v>0</v>
      </c>
      <c r="I53" s="26"/>
      <c r="J53" s="40"/>
      <c r="K53" s="41" t="s">
        <v>40</v>
      </c>
      <c r="L53" s="121" t="s">
        <v>14</v>
      </c>
      <c r="M53" s="121"/>
      <c r="N53" s="21">
        <f>IF(L53="","0",VLOOKUP(L53,Points!$U$3:$V$102,2))</f>
        <v>3</v>
      </c>
      <c r="O53" s="42"/>
      <c r="P53" s="36"/>
      <c r="Q53" s="21" t="str">
        <f>IF(P53="","0",VLOOKUP(P53,Points!$Q$3:$R$102,2))</f>
        <v>0</v>
      </c>
      <c r="R53" s="26"/>
      <c r="S53" s="35" t="s">
        <v>299</v>
      </c>
      <c r="T53" s="28">
        <v>-5</v>
      </c>
      <c r="U53" s="40"/>
      <c r="V53" s="76"/>
      <c r="W53" s="76"/>
      <c r="X53" s="76"/>
      <c r="Y53" s="50"/>
    </row>
    <row r="54" spans="1:25" ht="12.75" customHeight="1">
      <c r="A54" s="49"/>
      <c r="B54" s="125"/>
      <c r="C54" s="26"/>
      <c r="D54" s="118"/>
      <c r="E54" s="119"/>
      <c r="F54" s="119"/>
      <c r="G54" s="120"/>
      <c r="H54" s="21" t="str">
        <f>IF(D54="","0",VLOOKUP(D54,Points!$Y$3:$Z$102,2))</f>
        <v>0</v>
      </c>
      <c r="I54" s="26"/>
      <c r="J54" s="40"/>
      <c r="K54" s="41" t="s">
        <v>41</v>
      </c>
      <c r="L54" s="121"/>
      <c r="M54" s="121"/>
      <c r="N54" s="21" t="str">
        <f>IF(L54="","0",ROUNDUP((VLOOKUP(L54,Points!$U$3:$V$102,2)/2),0))</f>
        <v>0</v>
      </c>
      <c r="O54" s="42"/>
      <c r="P54" s="36"/>
      <c r="Q54" s="21" t="str">
        <f>IF(P54="","0",VLOOKUP(P54,Points!$Q$3:$R$102,2))</f>
        <v>0</v>
      </c>
      <c r="R54" s="26"/>
      <c r="S54" s="35"/>
      <c r="T54" s="28"/>
      <c r="U54" s="40"/>
      <c r="V54" s="76"/>
      <c r="W54" s="76"/>
      <c r="X54" s="76"/>
      <c r="Y54" s="50"/>
    </row>
    <row r="55" spans="1:25" ht="12.75" customHeight="1">
      <c r="A55" s="49"/>
      <c r="B55" s="76"/>
      <c r="C55" s="26"/>
      <c r="D55" s="118"/>
      <c r="E55" s="119"/>
      <c r="F55" s="119"/>
      <c r="G55" s="120"/>
      <c r="H55" s="21" t="str">
        <f>IF(D55="","0",VLOOKUP(D55,Points!$Y$3:$Z$102,2))</f>
        <v>0</v>
      </c>
      <c r="I55" s="26"/>
      <c r="J55" s="40"/>
      <c r="K55" s="41" t="s">
        <v>40</v>
      </c>
      <c r="L55" s="121"/>
      <c r="M55" s="121"/>
      <c r="N55" s="21" t="str">
        <f>IF(L55="","0",VLOOKUP(L55,Points!$U$3:$V$102,2))</f>
        <v>0</v>
      </c>
      <c r="O55" s="42"/>
      <c r="P55" s="36"/>
      <c r="Q55" s="21" t="str">
        <f>IF(P55="","0",VLOOKUP(P55,Points!$Q$3:$R$102,2))</f>
        <v>0</v>
      </c>
      <c r="R55" s="21"/>
      <c r="S55" s="35"/>
      <c r="T55" s="28"/>
      <c r="U55" s="40"/>
      <c r="V55" s="76"/>
      <c r="W55" s="76"/>
      <c r="X55" s="76"/>
      <c r="Y55" s="50"/>
    </row>
    <row r="56" spans="1:25" ht="12.75" customHeight="1">
      <c r="A56" s="49"/>
      <c r="B56" s="75" t="str">
        <f>IF(V47&gt;Points!$A$17,"Elite","Core")</f>
        <v>Elite</v>
      </c>
      <c r="C56" s="26"/>
      <c r="D56" s="118"/>
      <c r="E56" s="119"/>
      <c r="F56" s="119"/>
      <c r="G56" s="120"/>
      <c r="H56" s="21" t="str">
        <f>IF(D56="","0",VLOOKUP(D56,Points!$Y$3:$Z$102,2))</f>
        <v>0</v>
      </c>
      <c r="I56" s="26"/>
      <c r="J56" s="40"/>
      <c r="K56" s="41" t="s">
        <v>41</v>
      </c>
      <c r="L56" s="121"/>
      <c r="M56" s="121"/>
      <c r="N56" s="21" t="str">
        <f>IF(L56="","0",ROUNDUP((VLOOKUP(L56,Points!$U$3:$V$102,2)/2),0))</f>
        <v>0</v>
      </c>
      <c r="O56" s="42"/>
      <c r="P56" s="36"/>
      <c r="Q56" s="21" t="str">
        <f>IF(P56="","0",VLOOKUP(P56,Points!$Q$3:$R$102,2))</f>
        <v>0</v>
      </c>
      <c r="R56" s="21"/>
      <c r="S56" s="35"/>
      <c r="T56" s="28"/>
      <c r="U56" s="40"/>
      <c r="V56" s="76"/>
      <c r="W56" s="76"/>
      <c r="X56" s="76"/>
      <c r="Y56" s="50"/>
    </row>
    <row r="57" spans="1:25" ht="12.75" customHeight="1">
      <c r="A57" s="51"/>
      <c r="B57" s="81"/>
      <c r="C57" s="53"/>
      <c r="D57" s="53"/>
      <c r="E57" s="53"/>
      <c r="F57" s="53"/>
      <c r="G57" s="53"/>
      <c r="H57" s="53"/>
      <c r="I57" s="53"/>
      <c r="J57" s="52"/>
      <c r="K57" s="52"/>
      <c r="L57" s="54"/>
      <c r="M57" s="54"/>
      <c r="N57" s="54"/>
      <c r="O57" s="54"/>
      <c r="P57" s="80"/>
      <c r="Q57" s="52"/>
      <c r="R57" s="52"/>
      <c r="S57" s="52"/>
      <c r="T57" s="52"/>
      <c r="U57" s="52"/>
      <c r="V57" s="52"/>
      <c r="W57" s="54"/>
      <c r="X57" s="54"/>
      <c r="Y57" s="55"/>
    </row>
    <row r="58" ht="12.75" customHeight="1">
      <c r="B58" s="82"/>
    </row>
    <row r="59" spans="1:25" ht="12.75">
      <c r="A59" s="43"/>
      <c r="B59" s="44"/>
      <c r="C59" s="45"/>
      <c r="D59" s="45"/>
      <c r="E59" s="45"/>
      <c r="F59" s="45"/>
      <c r="G59" s="45"/>
      <c r="H59" s="45"/>
      <c r="I59" s="45"/>
      <c r="J59" s="46"/>
      <c r="K59" s="46"/>
      <c r="L59" s="45"/>
      <c r="M59" s="45"/>
      <c r="N59" s="45"/>
      <c r="O59" s="44"/>
      <c r="P59" s="79"/>
      <c r="Q59" s="47"/>
      <c r="R59" s="47"/>
      <c r="S59" s="47"/>
      <c r="T59" s="47"/>
      <c r="U59" s="47"/>
      <c r="V59" s="46"/>
      <c r="W59" s="44"/>
      <c r="X59" s="44"/>
      <c r="Y59" s="48"/>
    </row>
    <row r="60" spans="1:25" ht="12.75" customHeight="1">
      <c r="A60" s="49"/>
      <c r="B60" s="57" t="s">
        <v>188</v>
      </c>
      <c r="C60" s="8" t="s">
        <v>1</v>
      </c>
      <c r="D60" s="8" t="s">
        <v>2</v>
      </c>
      <c r="E60" s="8" t="s">
        <v>3</v>
      </c>
      <c r="F60" s="8" t="s">
        <v>4</v>
      </c>
      <c r="G60" s="8" t="s">
        <v>5</v>
      </c>
      <c r="H60" s="8" t="s">
        <v>6</v>
      </c>
      <c r="I60" s="8" t="s">
        <v>7</v>
      </c>
      <c r="J60" s="21" t="s">
        <v>9</v>
      </c>
      <c r="K60" s="25"/>
      <c r="L60" s="58" t="s">
        <v>39</v>
      </c>
      <c r="M60" s="8"/>
      <c r="N60" s="8" t="s">
        <v>38</v>
      </c>
      <c r="O60" s="21"/>
      <c r="P60" s="58" t="s">
        <v>8</v>
      </c>
      <c r="Q60" s="21" t="s">
        <v>9</v>
      </c>
      <c r="R60" s="21"/>
      <c r="S60" s="59" t="s">
        <v>138</v>
      </c>
      <c r="T60" s="21" t="s">
        <v>9</v>
      </c>
      <c r="U60" s="26"/>
      <c r="V60" s="38" t="s">
        <v>0</v>
      </c>
      <c r="W60" s="122" t="s">
        <v>49</v>
      </c>
      <c r="X60" s="122" t="s">
        <v>50</v>
      </c>
      <c r="Y60" s="50"/>
    </row>
    <row r="61" spans="1:25" ht="12.75">
      <c r="A61" s="83">
        <v>1</v>
      </c>
      <c r="B61" s="39" t="s">
        <v>301</v>
      </c>
      <c r="C61" s="11">
        <v>12</v>
      </c>
      <c r="D61" s="9">
        <v>7</v>
      </c>
      <c r="E61" s="9">
        <v>7</v>
      </c>
      <c r="F61" s="9">
        <v>5</v>
      </c>
      <c r="G61" s="11">
        <v>5</v>
      </c>
      <c r="H61" s="11">
        <v>2</v>
      </c>
      <c r="I61" s="11">
        <v>8</v>
      </c>
      <c r="J61" s="21">
        <f>VLOOKUP(C61,Points!$A$3:$H$15,2)+VLOOKUP(D61,Points!$A$3:$H$15,3)+VLOOKUP(E61,Points!$A$3:$H$15,4)+VLOOKUP(F61,Points!$A$3:$H$15,5)+VLOOKUP(G61,Points!$A$3:$H$15,6)+VLOOKUP(H61,Points!$A$3:$H$15,7)+VLOOKUP(I61,Points!$A$3:$H$15,8)</f>
        <v>73</v>
      </c>
      <c r="K61" s="25"/>
      <c r="L61" s="58" t="s">
        <v>94</v>
      </c>
      <c r="M61" s="9">
        <v>4</v>
      </c>
      <c r="N61" s="8">
        <f>SUM(M61:M63)+(IF(S61="Large Model","1",IF(S62="Large Model","1",IF(S63="Large Model","1",IF(S64="Large Model","1","0")))))</f>
        <v>4</v>
      </c>
      <c r="O61" s="21"/>
      <c r="P61" s="36" t="s">
        <v>66</v>
      </c>
      <c r="Q61" s="21">
        <f>IF(P61="","0",VLOOKUP(P61,Points!$Q$3:$R$102,2))</f>
        <v>8</v>
      </c>
      <c r="R61" s="21"/>
      <c r="S61" s="35"/>
      <c r="T61" s="21" t="str">
        <f>IF(S61="","0",VLOOKUP(S61,Points!$M$3:$N$102,2))</f>
        <v>0</v>
      </c>
      <c r="U61" s="26"/>
      <c r="V61" s="70">
        <f>SUM(J61:J63)+SUM(H67:H70)+N63+SUM(N67:N70)+SUM(Q61:Q64)+SUM(Q67:Q70)+SUM(T61:T64)+SUM(T67:T70)</f>
        <v>132</v>
      </c>
      <c r="W61" s="122"/>
      <c r="X61" s="122"/>
      <c r="Y61" s="50"/>
    </row>
    <row r="62" spans="1:25" ht="12.75">
      <c r="A62" s="83">
        <v>2</v>
      </c>
      <c r="B62" s="39"/>
      <c r="C62" s="19"/>
      <c r="D62" s="18"/>
      <c r="E62" s="9"/>
      <c r="F62" s="10"/>
      <c r="G62" s="12"/>
      <c r="H62" s="13"/>
      <c r="I62" s="14"/>
      <c r="J62" s="21">
        <f>VLOOKUP(D62,Points!$A$3:$H$15,3)+VLOOKUP(E62,Points!$A$3:$H$15,4)+VLOOKUP(F62,Points!$A$3:$H$15,5)</f>
        <v>0</v>
      </c>
      <c r="K62" s="25"/>
      <c r="L62" s="58" t="s">
        <v>10</v>
      </c>
      <c r="M62" s="9"/>
      <c r="N62" s="21" t="s">
        <v>9</v>
      </c>
      <c r="O62" s="21"/>
      <c r="P62" s="36" t="s">
        <v>116</v>
      </c>
      <c r="Q62" s="21">
        <f>IF(P62="","0",VLOOKUP(P62,Points!$Q$3:$R$102,2))</f>
        <v>17</v>
      </c>
      <c r="R62" s="21"/>
      <c r="S62" s="35"/>
      <c r="T62" s="21" t="str">
        <f>IF(S62="","0",VLOOKUP(S62,Points!$M$3:$N$102,2))</f>
        <v>0</v>
      </c>
      <c r="U62" s="26"/>
      <c r="V62" s="25"/>
      <c r="W62" s="122"/>
      <c r="X62" s="122"/>
      <c r="Y62" s="50"/>
    </row>
    <row r="63" spans="1:25" ht="12.75">
      <c r="A63" s="84">
        <v>3</v>
      </c>
      <c r="B63" s="39"/>
      <c r="C63" s="20"/>
      <c r="D63" s="18"/>
      <c r="E63" s="9"/>
      <c r="F63" s="10"/>
      <c r="G63" s="15"/>
      <c r="H63" s="16"/>
      <c r="I63" s="17"/>
      <c r="J63" s="21">
        <f>VLOOKUP(C63,Points!$A$3:$H$15,2)+VLOOKUP(D63,Points!$A$3:$H$15,3)+VLOOKUP(E63,Points!$A$3:$H$15,4)+VLOOKUP(F63,Points!$A$3:$H$15,5)+VLOOKUP(G63,Points!$A$3:$H$15,6)+VLOOKUP(H63,Points!$A$3:$H$15,7)+VLOOKUP(I63,Points!$A$3:$H$15,8)</f>
        <v>0</v>
      </c>
      <c r="K63" s="25"/>
      <c r="L63" s="58" t="s">
        <v>37</v>
      </c>
      <c r="M63" s="9"/>
      <c r="N63" s="21">
        <f>VLOOKUP(M61,Points!$A$3:$J$15,10)+IF(M62="","0",Points!$J$17)+IF(M63="","0",Points!$J$18)+IF(M64="","0",Points!$J$19)</f>
        <v>7</v>
      </c>
      <c r="O63" s="25"/>
      <c r="P63" s="36" t="s">
        <v>70</v>
      </c>
      <c r="Q63" s="21">
        <f>IF(P63="","0",VLOOKUP(P63,Points!$Q$3:$R$102,2))</f>
        <v>6</v>
      </c>
      <c r="R63" s="21"/>
      <c r="S63" s="35"/>
      <c r="T63" s="21" t="str">
        <f>IF(S63="","0",VLOOKUP(S63,Points!$M$3:$N$102,2))</f>
        <v>0</v>
      </c>
      <c r="U63" s="26"/>
      <c r="V63" s="40"/>
      <c r="W63" s="122"/>
      <c r="X63" s="122"/>
      <c r="Y63" s="50"/>
    </row>
    <row r="64" spans="1:25" ht="12.75">
      <c r="A64" s="76"/>
      <c r="B64" s="76"/>
      <c r="C64" s="76"/>
      <c r="D64" s="76"/>
      <c r="E64" s="76"/>
      <c r="F64" s="76"/>
      <c r="G64" s="76"/>
      <c r="H64" s="76"/>
      <c r="I64" s="76"/>
      <c r="J64" s="25"/>
      <c r="K64" s="25"/>
      <c r="L64" s="111" t="s">
        <v>174</v>
      </c>
      <c r="M64" s="73" t="str">
        <f>(IF(S61="Large Model","Yes",IF(S62="Large Model","Yes",IF(S63="Large Model","Yes",IF(S64="Large Model","Yes","No")))))</f>
        <v>No</v>
      </c>
      <c r="N64" s="25"/>
      <c r="O64" s="25"/>
      <c r="P64" s="36" t="s">
        <v>117</v>
      </c>
      <c r="Q64" s="21">
        <f>IF(P64="","0",VLOOKUP(P64,Points!$Q$3:$R$102,2))</f>
        <v>16</v>
      </c>
      <c r="R64" s="21"/>
      <c r="S64" s="35"/>
      <c r="T64" s="21" t="str">
        <f>IF(S64="","0",VLOOKUP(S64,Points!$M$3:$N$102,2))</f>
        <v>0</v>
      </c>
      <c r="U64" s="26"/>
      <c r="V64" s="40"/>
      <c r="W64" s="8"/>
      <c r="X64" s="56">
        <f>SUM(V61*W64)</f>
        <v>0</v>
      </c>
      <c r="Y64" s="50"/>
    </row>
    <row r="65" spans="1:25" ht="12.75">
      <c r="A65" s="49"/>
      <c r="B65" s="123"/>
      <c r="C65" s="26"/>
      <c r="D65" s="26"/>
      <c r="E65" s="26"/>
      <c r="F65" s="26"/>
      <c r="G65" s="26"/>
      <c r="H65" s="26"/>
      <c r="I65" s="26"/>
      <c r="J65" s="25"/>
      <c r="K65" s="25"/>
      <c r="L65" s="26"/>
      <c r="M65" s="26"/>
      <c r="N65" s="26"/>
      <c r="O65" s="26"/>
      <c r="P65" s="75"/>
      <c r="Q65" s="25"/>
      <c r="R65" s="25"/>
      <c r="S65" s="25"/>
      <c r="T65" s="25"/>
      <c r="U65" s="25"/>
      <c r="V65" s="25"/>
      <c r="W65" s="26"/>
      <c r="X65" s="42"/>
      <c r="Y65" s="50"/>
    </row>
    <row r="66" spans="1:25" ht="12.75">
      <c r="A66" s="49"/>
      <c r="B66" s="124"/>
      <c r="C66" s="26"/>
      <c r="D66" s="126" t="s">
        <v>121</v>
      </c>
      <c r="E66" s="127"/>
      <c r="F66" s="127"/>
      <c r="G66" s="128"/>
      <c r="H66" s="21" t="s">
        <v>9</v>
      </c>
      <c r="I66" s="26"/>
      <c r="J66" s="40"/>
      <c r="K66" s="40"/>
      <c r="L66" s="129" t="s">
        <v>29</v>
      </c>
      <c r="M66" s="129"/>
      <c r="N66" s="21" t="s">
        <v>9</v>
      </c>
      <c r="O66" s="42"/>
      <c r="P66" s="58" t="s">
        <v>190</v>
      </c>
      <c r="Q66" s="21" t="s">
        <v>9</v>
      </c>
      <c r="R66" s="21"/>
      <c r="S66" s="59" t="s">
        <v>51</v>
      </c>
      <c r="T66" s="77" t="s">
        <v>9</v>
      </c>
      <c r="U66" s="40"/>
      <c r="V66" s="76"/>
      <c r="W66" s="76"/>
      <c r="X66" s="76"/>
      <c r="Y66" s="50"/>
    </row>
    <row r="67" spans="1:25" ht="12.75" customHeight="1">
      <c r="A67" s="49"/>
      <c r="B67" s="124"/>
      <c r="C67" s="26"/>
      <c r="D67" s="118"/>
      <c r="E67" s="119"/>
      <c r="F67" s="119"/>
      <c r="G67" s="120"/>
      <c r="H67" s="21" t="str">
        <f>IF(D67="","0",VLOOKUP(D67,Points!$Y$3:$Z$102,2))</f>
        <v>0</v>
      </c>
      <c r="I67" s="26"/>
      <c r="J67" s="40"/>
      <c r="K67" s="41" t="s">
        <v>40</v>
      </c>
      <c r="L67" s="121" t="s">
        <v>14</v>
      </c>
      <c r="M67" s="121"/>
      <c r="N67" s="21">
        <f>IF(L67="","0",VLOOKUP(L67,Points!$U$3:$V$102,2))</f>
        <v>3</v>
      </c>
      <c r="O67" s="42"/>
      <c r="P67" s="36"/>
      <c r="Q67" s="21" t="str">
        <f>IF(P67="","0",VLOOKUP(P67,Points!$Q$3:$R$102,2))</f>
        <v>0</v>
      </c>
      <c r="R67" s="26"/>
      <c r="S67" s="35"/>
      <c r="T67" s="28"/>
      <c r="U67" s="40"/>
      <c r="V67" s="76"/>
      <c r="W67" s="76"/>
      <c r="X67" s="76"/>
      <c r="Y67" s="50"/>
    </row>
    <row r="68" spans="1:25" ht="12.75" customHeight="1">
      <c r="A68" s="49"/>
      <c r="B68" s="125"/>
      <c r="C68" s="26"/>
      <c r="D68" s="118"/>
      <c r="E68" s="119"/>
      <c r="F68" s="119"/>
      <c r="G68" s="120"/>
      <c r="H68" s="21" t="str">
        <f>IF(D68="","0",VLOOKUP(D68,Points!$Y$3:$Z$102,2))</f>
        <v>0</v>
      </c>
      <c r="I68" s="26"/>
      <c r="J68" s="40"/>
      <c r="K68" s="41" t="s">
        <v>41</v>
      </c>
      <c r="L68" s="121" t="s">
        <v>23</v>
      </c>
      <c r="M68" s="121"/>
      <c r="N68" s="21">
        <f>IF(L68="","0",ROUNDUP((VLOOKUP(L68,Points!$U$3:$V$102,2)/2),0))</f>
        <v>2</v>
      </c>
      <c r="O68" s="42"/>
      <c r="P68" s="36"/>
      <c r="Q68" s="21" t="str">
        <f>IF(P68="","0",VLOOKUP(P68,Points!$Q$3:$R$102,2))</f>
        <v>0</v>
      </c>
      <c r="R68" s="26"/>
      <c r="S68" s="35"/>
      <c r="T68" s="28"/>
      <c r="U68" s="40"/>
      <c r="V68" s="76"/>
      <c r="W68" s="76"/>
      <c r="X68" s="76"/>
      <c r="Y68" s="50"/>
    </row>
    <row r="69" spans="1:25" ht="12.75" customHeight="1">
      <c r="A69" s="49"/>
      <c r="B69" s="76"/>
      <c r="C69" s="26"/>
      <c r="D69" s="118"/>
      <c r="E69" s="119"/>
      <c r="F69" s="119"/>
      <c r="G69" s="120"/>
      <c r="H69" s="21" t="str">
        <f>IF(D69="","0",VLOOKUP(D69,Points!$Y$3:$Z$102,2))</f>
        <v>0</v>
      </c>
      <c r="I69" s="26"/>
      <c r="J69" s="40"/>
      <c r="K69" s="41" t="s">
        <v>40</v>
      </c>
      <c r="L69" s="121"/>
      <c r="M69" s="121"/>
      <c r="N69" s="21" t="str">
        <f>IF(L69="","0",VLOOKUP(L69,Points!$U$3:$V$102,2))</f>
        <v>0</v>
      </c>
      <c r="O69" s="42"/>
      <c r="P69" s="36"/>
      <c r="Q69" s="21" t="str">
        <f>IF(P69="","0",VLOOKUP(P69,Points!$Q$3:$R$102,2))</f>
        <v>0</v>
      </c>
      <c r="R69" s="21"/>
      <c r="S69" s="35"/>
      <c r="T69" s="28"/>
      <c r="U69" s="40"/>
      <c r="V69" s="76"/>
      <c r="W69" s="76"/>
      <c r="X69" s="76"/>
      <c r="Y69" s="50"/>
    </row>
    <row r="70" spans="1:25" ht="12.75" customHeight="1">
      <c r="A70" s="49"/>
      <c r="B70" s="75" t="str">
        <f>IF(V61&gt;Points!$A$17,"Elite","Core")</f>
        <v>Elite</v>
      </c>
      <c r="C70" s="26"/>
      <c r="D70" s="118"/>
      <c r="E70" s="119"/>
      <c r="F70" s="119"/>
      <c r="G70" s="120"/>
      <c r="H70" s="21" t="str">
        <f>IF(D70="","0",VLOOKUP(D70,Points!$Y$3:$Z$102,2))</f>
        <v>0</v>
      </c>
      <c r="I70" s="26"/>
      <c r="J70" s="40"/>
      <c r="K70" s="41" t="s">
        <v>41</v>
      </c>
      <c r="L70" s="121"/>
      <c r="M70" s="121"/>
      <c r="N70" s="21" t="str">
        <f>IF(L70="","0",ROUNDUP((VLOOKUP(L70,Points!$U$3:$V$102,2)/2),0))</f>
        <v>0</v>
      </c>
      <c r="O70" s="42"/>
      <c r="P70" s="36"/>
      <c r="Q70" s="21" t="str">
        <f>IF(P70="","0",VLOOKUP(P70,Points!$Q$3:$R$102,2))</f>
        <v>0</v>
      </c>
      <c r="R70" s="21"/>
      <c r="S70" s="35"/>
      <c r="T70" s="28"/>
      <c r="U70" s="40"/>
      <c r="V70" s="76"/>
      <c r="W70" s="76"/>
      <c r="X70" s="76"/>
      <c r="Y70" s="50"/>
    </row>
    <row r="71" spans="1:25" ht="12.75" customHeight="1">
      <c r="A71" s="51"/>
      <c r="B71" s="81"/>
      <c r="C71" s="53"/>
      <c r="D71" s="53"/>
      <c r="E71" s="53"/>
      <c r="F71" s="53"/>
      <c r="G71" s="53"/>
      <c r="H71" s="53"/>
      <c r="I71" s="53"/>
      <c r="J71" s="52"/>
      <c r="K71" s="52"/>
      <c r="L71" s="54"/>
      <c r="M71" s="54"/>
      <c r="N71" s="54"/>
      <c r="O71" s="54"/>
      <c r="P71" s="80"/>
      <c r="Q71" s="52"/>
      <c r="R71" s="52"/>
      <c r="S71" s="52"/>
      <c r="T71" s="52"/>
      <c r="U71" s="52"/>
      <c r="V71" s="52"/>
      <c r="W71" s="54"/>
      <c r="X71" s="54"/>
      <c r="Y71" s="55"/>
    </row>
    <row r="73" spans="1:25" ht="12.75">
      <c r="A73" s="43"/>
      <c r="B73" s="44"/>
      <c r="C73" s="45"/>
      <c r="D73" s="45"/>
      <c r="E73" s="45"/>
      <c r="F73" s="45"/>
      <c r="G73" s="45"/>
      <c r="H73" s="45"/>
      <c r="I73" s="45"/>
      <c r="J73" s="46"/>
      <c r="K73" s="46"/>
      <c r="L73" s="45"/>
      <c r="M73" s="45"/>
      <c r="N73" s="45"/>
      <c r="O73" s="44"/>
      <c r="P73" s="79"/>
      <c r="Q73" s="47"/>
      <c r="R73" s="47"/>
      <c r="S73" s="47"/>
      <c r="T73" s="47"/>
      <c r="U73" s="47"/>
      <c r="V73" s="46"/>
      <c r="W73" s="44"/>
      <c r="X73" s="44"/>
      <c r="Y73" s="48"/>
    </row>
    <row r="74" spans="1:25" ht="12.75" customHeight="1">
      <c r="A74" s="49"/>
      <c r="B74" s="57" t="s">
        <v>188</v>
      </c>
      <c r="C74" s="8" t="s">
        <v>1</v>
      </c>
      <c r="D74" s="8" t="s">
        <v>2</v>
      </c>
      <c r="E74" s="8" t="s">
        <v>3</v>
      </c>
      <c r="F74" s="8" t="s">
        <v>4</v>
      </c>
      <c r="G74" s="8" t="s">
        <v>5</v>
      </c>
      <c r="H74" s="8" t="s">
        <v>6</v>
      </c>
      <c r="I74" s="8" t="s">
        <v>7</v>
      </c>
      <c r="J74" s="21" t="s">
        <v>9</v>
      </c>
      <c r="K74" s="25"/>
      <c r="L74" s="58" t="s">
        <v>39</v>
      </c>
      <c r="M74" s="8"/>
      <c r="N74" s="8" t="s">
        <v>38</v>
      </c>
      <c r="O74" s="21"/>
      <c r="P74" s="58" t="s">
        <v>8</v>
      </c>
      <c r="Q74" s="21" t="s">
        <v>9</v>
      </c>
      <c r="R74" s="21"/>
      <c r="S74" s="59" t="s">
        <v>138</v>
      </c>
      <c r="T74" s="21" t="s">
        <v>9</v>
      </c>
      <c r="U74" s="26"/>
      <c r="V74" s="38" t="s">
        <v>0</v>
      </c>
      <c r="W74" s="122" t="s">
        <v>49</v>
      </c>
      <c r="X74" s="122" t="s">
        <v>50</v>
      </c>
      <c r="Y74" s="50"/>
    </row>
    <row r="75" spans="1:25" ht="12.75">
      <c r="A75" s="83">
        <v>1</v>
      </c>
      <c r="B75" s="39" t="s">
        <v>303</v>
      </c>
      <c r="C75" s="11">
        <v>10</v>
      </c>
      <c r="D75" s="9">
        <v>7</v>
      </c>
      <c r="E75" s="9">
        <v>6</v>
      </c>
      <c r="F75" s="9">
        <v>6</v>
      </c>
      <c r="G75" s="11">
        <v>7</v>
      </c>
      <c r="H75" s="11">
        <v>4</v>
      </c>
      <c r="I75" s="11">
        <v>8</v>
      </c>
      <c r="J75" s="21">
        <f>VLOOKUP(C75,Points!$A$3:$H$15,2)+VLOOKUP(D75,Points!$A$3:$H$15,3)+VLOOKUP(E75,Points!$A$3:$H$15,4)+VLOOKUP(F75,Points!$A$3:$H$15,5)+VLOOKUP(G75,Points!$A$3:$H$15,6)+VLOOKUP(H75,Points!$A$3:$H$15,7)+VLOOKUP(I75,Points!$A$3:$H$15,8)</f>
        <v>108</v>
      </c>
      <c r="K75" s="25"/>
      <c r="L75" s="58" t="s">
        <v>94</v>
      </c>
      <c r="M75" s="9">
        <v>6</v>
      </c>
      <c r="N75" s="8">
        <f>SUM(M75:M77)+(IF(S75="Large Model","1",IF(S76="Large Model","1",IF(S77="Large Model","1",IF(S78="Large Model","1","0")))))</f>
        <v>7</v>
      </c>
      <c r="O75" s="21"/>
      <c r="P75" s="36" t="s">
        <v>84</v>
      </c>
      <c r="Q75" s="21">
        <f>IF(P75="","0",VLOOKUP(P75,Points!$Q$3:$R$102,2))</f>
        <v>7</v>
      </c>
      <c r="R75" s="21"/>
      <c r="S75" s="35" t="s">
        <v>272</v>
      </c>
      <c r="T75" s="21">
        <f>IF(S75="","0",VLOOKUP(S75,Points!$M$3:$N$102,2))</f>
        <v>0</v>
      </c>
      <c r="U75" s="26"/>
      <c r="V75" s="70">
        <f>SUM(J75:J77)+SUM(H81:H84)+N77+SUM(N81:N84)+SUM(Q75:Q78)+SUM(Q81:Q84)+SUM(T75:T78)+SUM(T81:T84)</f>
        <v>152</v>
      </c>
      <c r="W75" s="122"/>
      <c r="X75" s="122"/>
      <c r="Y75" s="50"/>
    </row>
    <row r="76" spans="1:25" ht="12.75">
      <c r="A76" s="83">
        <v>2</v>
      </c>
      <c r="B76" s="39"/>
      <c r="C76" s="19"/>
      <c r="D76" s="18"/>
      <c r="E76" s="9"/>
      <c r="F76" s="10"/>
      <c r="G76" s="12"/>
      <c r="H76" s="13"/>
      <c r="I76" s="14"/>
      <c r="J76" s="21">
        <f>VLOOKUP(D76,Points!$A$3:$H$15,3)+VLOOKUP(E76,Points!$A$3:$H$15,4)+VLOOKUP(F76,Points!$A$3:$H$15,5)</f>
        <v>0</v>
      </c>
      <c r="K76" s="25"/>
      <c r="L76" s="58" t="s">
        <v>10</v>
      </c>
      <c r="M76" s="9"/>
      <c r="N76" s="21" t="s">
        <v>9</v>
      </c>
      <c r="O76" s="21"/>
      <c r="P76" s="36" t="s">
        <v>153</v>
      </c>
      <c r="Q76" s="21">
        <f>IF(P76="","0",VLOOKUP(P76,Points!$Q$3:$R$102,2))</f>
        <v>4</v>
      </c>
      <c r="R76" s="21"/>
      <c r="S76" s="35"/>
      <c r="T76" s="21" t="str">
        <f>IF(S76="","0",VLOOKUP(S76,Points!$M$3:$N$102,2))</f>
        <v>0</v>
      </c>
      <c r="U76" s="26"/>
      <c r="V76" s="25"/>
      <c r="W76" s="122"/>
      <c r="X76" s="122"/>
      <c r="Y76" s="50"/>
    </row>
    <row r="77" spans="1:25" ht="12.75">
      <c r="A77" s="84">
        <v>3</v>
      </c>
      <c r="B77" s="39"/>
      <c r="C77" s="20"/>
      <c r="D77" s="18"/>
      <c r="E77" s="9"/>
      <c r="F77" s="10"/>
      <c r="G77" s="15"/>
      <c r="H77" s="16"/>
      <c r="I77" s="17"/>
      <c r="J77" s="21">
        <f>VLOOKUP(C77,Points!$A$3:$H$15,2)+VLOOKUP(D77,Points!$A$3:$H$15,3)+VLOOKUP(E77,Points!$A$3:$H$15,4)+VLOOKUP(F77,Points!$A$3:$H$15,5)+VLOOKUP(G77,Points!$A$3:$H$15,6)+VLOOKUP(H77,Points!$A$3:$H$15,7)+VLOOKUP(I77,Points!$A$3:$H$15,8)</f>
        <v>0</v>
      </c>
      <c r="K77" s="25"/>
      <c r="L77" s="58" t="s">
        <v>37</v>
      </c>
      <c r="M77" s="9"/>
      <c r="N77" s="21">
        <f>VLOOKUP(M75,Points!$A$3:$J$15,10)+IF(M76="","0",Points!$J$17)+IF(M77="","0",Points!$J$18)+IF(M78="","0",Points!$J$19)</f>
        <v>15</v>
      </c>
      <c r="O77" s="25"/>
      <c r="P77" s="36"/>
      <c r="Q77" s="21" t="str">
        <f>IF(P77="","0",VLOOKUP(P77,Points!$Q$3:$R$102,2))</f>
        <v>0</v>
      </c>
      <c r="R77" s="21"/>
      <c r="S77" s="35"/>
      <c r="T77" s="21" t="str">
        <f>IF(S77="","0",VLOOKUP(S77,Points!$M$3:$N$102,2))</f>
        <v>0</v>
      </c>
      <c r="U77" s="26"/>
      <c r="V77" s="40"/>
      <c r="W77" s="122"/>
      <c r="X77" s="122"/>
      <c r="Y77" s="50"/>
    </row>
    <row r="78" spans="1:25" ht="12.75">
      <c r="A78" s="76"/>
      <c r="B78" s="76"/>
      <c r="C78" s="76"/>
      <c r="D78" s="76"/>
      <c r="E78" s="76"/>
      <c r="F78" s="76"/>
      <c r="G78" s="76"/>
      <c r="H78" s="76"/>
      <c r="I78" s="76"/>
      <c r="J78" s="25"/>
      <c r="K78" s="25"/>
      <c r="L78" s="111" t="s">
        <v>174</v>
      </c>
      <c r="M78" s="73" t="str">
        <f>(IF(S75="Large Model","Yes",IF(S76="Large Model","Yes",IF(S77="Large Model","Yes",IF(S78="Large Model","Yes","No")))))</f>
        <v>Yes</v>
      </c>
      <c r="N78" s="25"/>
      <c r="O78" s="25"/>
      <c r="P78" s="36"/>
      <c r="Q78" s="21" t="str">
        <f>IF(P78="","0",VLOOKUP(P78,Points!$Q$3:$R$102,2))</f>
        <v>0</v>
      </c>
      <c r="R78" s="21"/>
      <c r="S78" s="35"/>
      <c r="T78" s="21" t="str">
        <f>IF(S78="","0",VLOOKUP(S78,Points!$M$3:$N$102,2))</f>
        <v>0</v>
      </c>
      <c r="U78" s="26"/>
      <c r="V78" s="40"/>
      <c r="W78" s="8"/>
      <c r="X78" s="56">
        <f>SUM(V75*W78)</f>
        <v>0</v>
      </c>
      <c r="Y78" s="50"/>
    </row>
    <row r="79" spans="1:25" ht="12.75">
      <c r="A79" s="49"/>
      <c r="B79" s="123"/>
      <c r="C79" s="26"/>
      <c r="D79" s="26"/>
      <c r="E79" s="26"/>
      <c r="F79" s="26"/>
      <c r="G79" s="26"/>
      <c r="H79" s="26"/>
      <c r="I79" s="26"/>
      <c r="J79" s="25"/>
      <c r="K79" s="25"/>
      <c r="L79" s="26"/>
      <c r="M79" s="26"/>
      <c r="N79" s="26"/>
      <c r="O79" s="26"/>
      <c r="P79" s="75"/>
      <c r="Q79" s="25"/>
      <c r="R79" s="25"/>
      <c r="S79" s="25"/>
      <c r="T79" s="25"/>
      <c r="U79" s="25"/>
      <c r="V79" s="25"/>
      <c r="W79" s="26"/>
      <c r="X79" s="42"/>
      <c r="Y79" s="50"/>
    </row>
    <row r="80" spans="1:25" ht="12.75">
      <c r="A80" s="49"/>
      <c r="B80" s="124"/>
      <c r="C80" s="26"/>
      <c r="D80" s="126" t="s">
        <v>121</v>
      </c>
      <c r="E80" s="127"/>
      <c r="F80" s="127"/>
      <c r="G80" s="128"/>
      <c r="H80" s="21" t="s">
        <v>9</v>
      </c>
      <c r="I80" s="26"/>
      <c r="J80" s="40"/>
      <c r="K80" s="40"/>
      <c r="L80" s="129" t="s">
        <v>29</v>
      </c>
      <c r="M80" s="129"/>
      <c r="N80" s="21" t="s">
        <v>9</v>
      </c>
      <c r="O80" s="42"/>
      <c r="P80" s="58" t="s">
        <v>190</v>
      </c>
      <c r="Q80" s="21" t="s">
        <v>9</v>
      </c>
      <c r="R80" s="21"/>
      <c r="S80" s="59" t="s">
        <v>51</v>
      </c>
      <c r="T80" s="77" t="s">
        <v>9</v>
      </c>
      <c r="U80" s="40"/>
      <c r="V80" s="76"/>
      <c r="W80" s="76"/>
      <c r="X80" s="76"/>
      <c r="Y80" s="50"/>
    </row>
    <row r="81" spans="1:25" ht="12.75" customHeight="1">
      <c r="A81" s="49"/>
      <c r="B81" s="124"/>
      <c r="C81" s="26"/>
      <c r="D81" s="118"/>
      <c r="E81" s="119"/>
      <c r="F81" s="119"/>
      <c r="G81" s="120"/>
      <c r="H81" s="21" t="str">
        <f>IF(D81="","0",VLOOKUP(D81,Points!$Y$3:$Z$102,2))</f>
        <v>0</v>
      </c>
      <c r="I81" s="26"/>
      <c r="J81" s="40"/>
      <c r="K81" s="41" t="s">
        <v>40</v>
      </c>
      <c r="L81" s="121"/>
      <c r="M81" s="121"/>
      <c r="N81" s="21" t="str">
        <f>IF(L81="","0",VLOOKUP(L81,Points!$U$3:$V$102,2))</f>
        <v>0</v>
      </c>
      <c r="O81" s="42"/>
      <c r="P81" s="36"/>
      <c r="Q81" s="21" t="str">
        <f>IF(P81="","0",VLOOKUP(P81,Points!$Q$3:$R$102,2))</f>
        <v>0</v>
      </c>
      <c r="R81" s="26"/>
      <c r="S81" s="35" t="s">
        <v>306</v>
      </c>
      <c r="T81" s="28">
        <v>9</v>
      </c>
      <c r="U81" s="40"/>
      <c r="V81" s="76"/>
      <c r="W81" s="76"/>
      <c r="X81" s="76"/>
      <c r="Y81" s="50"/>
    </row>
    <row r="82" spans="1:25" ht="12.75" customHeight="1">
      <c r="A82" s="49"/>
      <c r="B82" s="125"/>
      <c r="C82" s="26"/>
      <c r="D82" s="118"/>
      <c r="E82" s="119"/>
      <c r="F82" s="119"/>
      <c r="G82" s="120"/>
      <c r="H82" s="21" t="str">
        <f>IF(D82="","0",VLOOKUP(D82,Points!$Y$3:$Z$102,2))</f>
        <v>0</v>
      </c>
      <c r="I82" s="26"/>
      <c r="J82" s="40"/>
      <c r="K82" s="41" t="s">
        <v>41</v>
      </c>
      <c r="L82" s="121"/>
      <c r="M82" s="121"/>
      <c r="N82" s="21" t="str">
        <f>IF(L82="","0",ROUNDUP((VLOOKUP(L82,Points!$U$3:$V$102,2)/2),0))</f>
        <v>0</v>
      </c>
      <c r="O82" s="42"/>
      <c r="P82" s="36"/>
      <c r="Q82" s="21" t="str">
        <f>IF(P82="","0",VLOOKUP(P82,Points!$Q$3:$R$102,2))</f>
        <v>0</v>
      </c>
      <c r="R82" s="26"/>
      <c r="S82" s="35" t="s">
        <v>306</v>
      </c>
      <c r="T82" s="28">
        <v>9</v>
      </c>
      <c r="U82" s="40"/>
      <c r="V82" s="76"/>
      <c r="W82" s="76"/>
      <c r="X82" s="76"/>
      <c r="Y82" s="50"/>
    </row>
    <row r="83" spans="1:25" ht="12.75" customHeight="1">
      <c r="A83" s="49"/>
      <c r="B83" s="76"/>
      <c r="C83" s="26"/>
      <c r="D83" s="118"/>
      <c r="E83" s="119"/>
      <c r="F83" s="119"/>
      <c r="G83" s="120"/>
      <c r="H83" s="21" t="str">
        <f>IF(D83="","0",VLOOKUP(D83,Points!$Y$3:$Z$102,2))</f>
        <v>0</v>
      </c>
      <c r="I83" s="26"/>
      <c r="J83" s="40"/>
      <c r="K83" s="41" t="s">
        <v>40</v>
      </c>
      <c r="L83" s="121"/>
      <c r="M83" s="121"/>
      <c r="N83" s="21" t="str">
        <f>IF(L83="","0",VLOOKUP(L83,Points!$U$3:$V$102,2))</f>
        <v>0</v>
      </c>
      <c r="O83" s="42"/>
      <c r="P83" s="36"/>
      <c r="Q83" s="21" t="str">
        <f>IF(P83="","0",VLOOKUP(P83,Points!$Q$3:$R$102,2))</f>
        <v>0</v>
      </c>
      <c r="R83" s="21"/>
      <c r="S83" s="35"/>
      <c r="T83" s="28"/>
      <c r="U83" s="40"/>
      <c r="V83" s="76"/>
      <c r="W83" s="76"/>
      <c r="X83" s="76"/>
      <c r="Y83" s="50"/>
    </row>
    <row r="84" spans="1:25" ht="12.75" customHeight="1">
      <c r="A84" s="49"/>
      <c r="B84" s="75" t="str">
        <f>IF(V75&gt;Points!$A$17,"Elite","Core")</f>
        <v>Elite</v>
      </c>
      <c r="C84" s="26"/>
      <c r="D84" s="118"/>
      <c r="E84" s="119"/>
      <c r="F84" s="119"/>
      <c r="G84" s="120"/>
      <c r="H84" s="21" t="str">
        <f>IF(D84="","0",VLOOKUP(D84,Points!$Y$3:$Z$102,2))</f>
        <v>0</v>
      </c>
      <c r="I84" s="26"/>
      <c r="J84" s="40"/>
      <c r="K84" s="41" t="s">
        <v>41</v>
      </c>
      <c r="L84" s="121"/>
      <c r="M84" s="121"/>
      <c r="N84" s="21" t="str">
        <f>IF(L84="","0",ROUNDUP((VLOOKUP(L84,Points!$U$3:$V$102,2)/2),0))</f>
        <v>0</v>
      </c>
      <c r="O84" s="42"/>
      <c r="P84" s="36"/>
      <c r="Q84" s="21" t="str">
        <f>IF(P84="","0",VLOOKUP(P84,Points!$Q$3:$R$102,2))</f>
        <v>0</v>
      </c>
      <c r="R84" s="21"/>
      <c r="S84" s="35"/>
      <c r="T84" s="28"/>
      <c r="U84" s="40"/>
      <c r="V84" s="76"/>
      <c r="W84" s="76"/>
      <c r="X84" s="76"/>
      <c r="Y84" s="50"/>
    </row>
    <row r="85" spans="1:25" ht="12.75" customHeight="1">
      <c r="A85" s="51"/>
      <c r="B85" s="81"/>
      <c r="C85" s="53"/>
      <c r="D85" s="53"/>
      <c r="E85" s="53"/>
      <c r="F85" s="53"/>
      <c r="G85" s="53"/>
      <c r="H85" s="53"/>
      <c r="I85" s="53"/>
      <c r="J85" s="52"/>
      <c r="K85" s="52"/>
      <c r="L85" s="54"/>
      <c r="M85" s="54"/>
      <c r="N85" s="54"/>
      <c r="O85" s="54"/>
      <c r="P85" s="80"/>
      <c r="Q85" s="52"/>
      <c r="R85" s="52"/>
      <c r="S85" s="52"/>
      <c r="T85" s="52"/>
      <c r="U85" s="52"/>
      <c r="V85" s="52"/>
      <c r="W85" s="54"/>
      <c r="X85" s="54"/>
      <c r="Y85" s="55"/>
    </row>
    <row r="87" spans="1:25" ht="12.75">
      <c r="A87" s="43"/>
      <c r="B87" s="44"/>
      <c r="C87" s="45"/>
      <c r="D87" s="45"/>
      <c r="E87" s="45"/>
      <c r="F87" s="45"/>
      <c r="G87" s="45"/>
      <c r="H87" s="45"/>
      <c r="I87" s="45"/>
      <c r="J87" s="46"/>
      <c r="K87" s="46"/>
      <c r="L87" s="45"/>
      <c r="M87" s="45"/>
      <c r="N87" s="45"/>
      <c r="O87" s="44"/>
      <c r="P87" s="79"/>
      <c r="Q87" s="47"/>
      <c r="R87" s="47"/>
      <c r="S87" s="47"/>
      <c r="T87" s="47"/>
      <c r="U87" s="47"/>
      <c r="V87" s="46"/>
      <c r="W87" s="44"/>
      <c r="X87" s="44"/>
      <c r="Y87" s="48"/>
    </row>
    <row r="88" spans="1:25" ht="12.75" customHeight="1">
      <c r="A88" s="49"/>
      <c r="B88" s="57" t="s">
        <v>188</v>
      </c>
      <c r="C88" s="8" t="s">
        <v>1</v>
      </c>
      <c r="D88" s="8" t="s">
        <v>2</v>
      </c>
      <c r="E88" s="8" t="s">
        <v>3</v>
      </c>
      <c r="F88" s="8" t="s">
        <v>4</v>
      </c>
      <c r="G88" s="8" t="s">
        <v>5</v>
      </c>
      <c r="H88" s="8" t="s">
        <v>6</v>
      </c>
      <c r="I88" s="8" t="s">
        <v>7</v>
      </c>
      <c r="J88" s="21" t="s">
        <v>9</v>
      </c>
      <c r="K88" s="25"/>
      <c r="L88" s="58" t="s">
        <v>39</v>
      </c>
      <c r="M88" s="8"/>
      <c r="N88" s="8" t="s">
        <v>38</v>
      </c>
      <c r="O88" s="21"/>
      <c r="P88" s="58" t="s">
        <v>8</v>
      </c>
      <c r="Q88" s="21" t="s">
        <v>9</v>
      </c>
      <c r="R88" s="21"/>
      <c r="S88" s="59" t="s">
        <v>138</v>
      </c>
      <c r="T88" s="21" t="s">
        <v>9</v>
      </c>
      <c r="U88" s="26"/>
      <c r="V88" s="38" t="s">
        <v>0</v>
      </c>
      <c r="W88" s="122" t="s">
        <v>49</v>
      </c>
      <c r="X88" s="122" t="s">
        <v>50</v>
      </c>
      <c r="Y88" s="50"/>
    </row>
    <row r="89" spans="1:25" ht="12.75">
      <c r="A89" s="83">
        <v>1</v>
      </c>
      <c r="B89" s="39" t="s">
        <v>302</v>
      </c>
      <c r="C89" s="11">
        <v>11</v>
      </c>
      <c r="D89" s="9">
        <v>4</v>
      </c>
      <c r="E89" s="9">
        <v>7</v>
      </c>
      <c r="F89" s="9">
        <v>7</v>
      </c>
      <c r="G89" s="11">
        <v>7</v>
      </c>
      <c r="H89" s="11">
        <v>3</v>
      </c>
      <c r="I89" s="11">
        <v>8</v>
      </c>
      <c r="J89" s="21">
        <f>VLOOKUP(C89,Points!$A$3:$H$15,2)+VLOOKUP(D89,Points!$A$3:$H$15,3)+VLOOKUP(E89,Points!$A$3:$H$15,4)+VLOOKUP(F89,Points!$A$3:$H$15,5)+VLOOKUP(G89,Points!$A$3:$H$15,6)+VLOOKUP(H89,Points!$A$3:$H$15,7)+VLOOKUP(I89,Points!$A$3:$H$15,8)</f>
        <v>94</v>
      </c>
      <c r="K89" s="25"/>
      <c r="L89" s="58" t="s">
        <v>94</v>
      </c>
      <c r="M89" s="9">
        <v>4</v>
      </c>
      <c r="N89" s="8">
        <f>SUM(M89:M91)+(IF(S89="Large Model","1",IF(S90="Large Model","1",IF(S91="Large Model","1",IF(S92="Large Model","1","0")))))</f>
        <v>5</v>
      </c>
      <c r="O89" s="21"/>
      <c r="P89" s="36" t="s">
        <v>67</v>
      </c>
      <c r="Q89" s="21">
        <f>IF(P89="","0",VLOOKUP(P89,Points!$Q$3:$R$102,2))</f>
        <v>16</v>
      </c>
      <c r="R89" s="21"/>
      <c r="S89" s="35" t="s">
        <v>272</v>
      </c>
      <c r="T89" s="21">
        <f>IF(S89="","0",VLOOKUP(S89,Points!$M$3:$N$102,2))</f>
        <v>0</v>
      </c>
      <c r="U89" s="26"/>
      <c r="V89" s="70">
        <f>SUM(J89:J91)+SUM(H95:H98)+N91+SUM(N95:N98)+SUM(Q89:Q92)+SUM(Q95:Q98)+SUM(T89:T92)+SUM(T95:T98)</f>
        <v>145</v>
      </c>
      <c r="W89" s="122"/>
      <c r="X89" s="122"/>
      <c r="Y89" s="50"/>
    </row>
    <row r="90" spans="1:25" ht="12.75">
      <c r="A90" s="83">
        <v>2</v>
      </c>
      <c r="B90" s="39"/>
      <c r="C90" s="19"/>
      <c r="D90" s="18"/>
      <c r="E90" s="9"/>
      <c r="F90" s="10"/>
      <c r="G90" s="12"/>
      <c r="H90" s="13"/>
      <c r="I90" s="14"/>
      <c r="J90" s="21">
        <f>VLOOKUP(D90,Points!$A$3:$H$15,3)+VLOOKUP(E90,Points!$A$3:$H$15,4)+VLOOKUP(F90,Points!$A$3:$H$15,5)</f>
        <v>0</v>
      </c>
      <c r="K90" s="25"/>
      <c r="L90" s="58" t="s">
        <v>10</v>
      </c>
      <c r="M90" s="9"/>
      <c r="N90" s="21" t="s">
        <v>9</v>
      </c>
      <c r="O90" s="21"/>
      <c r="P90" s="36" t="s">
        <v>116</v>
      </c>
      <c r="Q90" s="21">
        <f>IF(P90="","0",VLOOKUP(P90,Points!$Q$3:$R$102,2))</f>
        <v>17</v>
      </c>
      <c r="R90" s="21"/>
      <c r="S90" s="35"/>
      <c r="T90" s="21" t="str">
        <f>IF(S90="","0",VLOOKUP(S90,Points!$M$3:$N$102,2))</f>
        <v>0</v>
      </c>
      <c r="U90" s="26"/>
      <c r="V90" s="25"/>
      <c r="W90" s="122"/>
      <c r="X90" s="122"/>
      <c r="Y90" s="50"/>
    </row>
    <row r="91" spans="1:25" ht="12.75">
      <c r="A91" s="84">
        <v>3</v>
      </c>
      <c r="B91" s="39"/>
      <c r="C91" s="20"/>
      <c r="D91" s="18"/>
      <c r="E91" s="9"/>
      <c r="F91" s="10"/>
      <c r="G91" s="15"/>
      <c r="H91" s="16"/>
      <c r="I91" s="17"/>
      <c r="J91" s="21">
        <f>VLOOKUP(C91,Points!$A$3:$H$15,2)+VLOOKUP(D91,Points!$A$3:$H$15,3)+VLOOKUP(E91,Points!$A$3:$H$15,4)+VLOOKUP(F91,Points!$A$3:$H$15,5)+VLOOKUP(G91,Points!$A$3:$H$15,6)+VLOOKUP(H91,Points!$A$3:$H$15,7)+VLOOKUP(I91,Points!$A$3:$H$15,8)</f>
        <v>0</v>
      </c>
      <c r="K91" s="25"/>
      <c r="L91" s="58" t="s">
        <v>37</v>
      </c>
      <c r="M91" s="9"/>
      <c r="N91" s="21">
        <f>VLOOKUP(M89,Points!$A$3:$J$15,10)+IF(M90="","0",Points!$J$17)+IF(M91="","0",Points!$J$18)+IF(M92="","0",Points!$J$19)</f>
        <v>7</v>
      </c>
      <c r="O91" s="25"/>
      <c r="P91" s="36"/>
      <c r="Q91" s="21" t="str">
        <f>IF(P91="","0",VLOOKUP(P91,Points!$Q$3:$R$102,2))</f>
        <v>0</v>
      </c>
      <c r="R91" s="21"/>
      <c r="S91" s="35"/>
      <c r="T91" s="21" t="str">
        <f>IF(S91="","0",VLOOKUP(S91,Points!$M$3:$N$102,2))</f>
        <v>0</v>
      </c>
      <c r="U91" s="26"/>
      <c r="V91" s="40"/>
      <c r="W91" s="122"/>
      <c r="X91" s="122"/>
      <c r="Y91" s="50"/>
    </row>
    <row r="92" spans="1:25" ht="12.75">
      <c r="A92" s="76"/>
      <c r="B92" s="76"/>
      <c r="C92" s="76"/>
      <c r="D92" s="76"/>
      <c r="E92" s="76"/>
      <c r="F92" s="76"/>
      <c r="G92" s="76"/>
      <c r="H92" s="76"/>
      <c r="I92" s="76"/>
      <c r="J92" s="25"/>
      <c r="K92" s="25"/>
      <c r="L92" s="111" t="s">
        <v>174</v>
      </c>
      <c r="M92" s="73" t="str">
        <f>(IF(S89="Large Model","Yes",IF(S90="Large Model","Yes",IF(S91="Large Model","Yes",IF(S92="Large Model","Yes","No")))))</f>
        <v>Yes</v>
      </c>
      <c r="N92" s="25"/>
      <c r="O92" s="25"/>
      <c r="P92" s="36"/>
      <c r="Q92" s="21" t="str">
        <f>IF(P92="","0",VLOOKUP(P92,Points!$Q$3:$R$102,2))</f>
        <v>0</v>
      </c>
      <c r="R92" s="21"/>
      <c r="S92" s="35"/>
      <c r="T92" s="21" t="str">
        <f>IF(S92="","0",VLOOKUP(S92,Points!$M$3:$N$102,2))</f>
        <v>0</v>
      </c>
      <c r="U92" s="26"/>
      <c r="V92" s="40"/>
      <c r="W92" s="8"/>
      <c r="X92" s="56">
        <f>SUM(V89*W92)</f>
        <v>0</v>
      </c>
      <c r="Y92" s="50"/>
    </row>
    <row r="93" spans="1:25" ht="12.75">
      <c r="A93" s="49"/>
      <c r="B93" s="123"/>
      <c r="C93" s="26"/>
      <c r="D93" s="26"/>
      <c r="E93" s="26"/>
      <c r="F93" s="26"/>
      <c r="G93" s="26"/>
      <c r="H93" s="26"/>
      <c r="I93" s="26"/>
      <c r="J93" s="25"/>
      <c r="K93" s="25"/>
      <c r="L93" s="26"/>
      <c r="M93" s="26"/>
      <c r="N93" s="26"/>
      <c r="O93" s="26"/>
      <c r="P93" s="75"/>
      <c r="Q93" s="25"/>
      <c r="R93" s="25"/>
      <c r="S93" s="25"/>
      <c r="T93" s="25"/>
      <c r="U93" s="25"/>
      <c r="V93" s="25"/>
      <c r="W93" s="26"/>
      <c r="X93" s="42"/>
      <c r="Y93" s="50"/>
    </row>
    <row r="94" spans="1:25" ht="12.75">
      <c r="A94" s="49"/>
      <c r="B94" s="124"/>
      <c r="C94" s="26"/>
      <c r="D94" s="126" t="s">
        <v>121</v>
      </c>
      <c r="E94" s="127"/>
      <c r="F94" s="127"/>
      <c r="G94" s="128"/>
      <c r="H94" s="21" t="s">
        <v>9</v>
      </c>
      <c r="I94" s="26"/>
      <c r="J94" s="40"/>
      <c r="K94" s="40"/>
      <c r="L94" s="129" t="s">
        <v>29</v>
      </c>
      <c r="M94" s="129"/>
      <c r="N94" s="21" t="s">
        <v>9</v>
      </c>
      <c r="O94" s="42"/>
      <c r="P94" s="58" t="s">
        <v>190</v>
      </c>
      <c r="Q94" s="21" t="s">
        <v>9</v>
      </c>
      <c r="R94" s="21"/>
      <c r="S94" s="59" t="s">
        <v>51</v>
      </c>
      <c r="T94" s="77" t="s">
        <v>9</v>
      </c>
      <c r="U94" s="40"/>
      <c r="V94" s="76"/>
      <c r="W94" s="76"/>
      <c r="X94" s="76"/>
      <c r="Y94" s="50"/>
    </row>
    <row r="95" spans="1:25" ht="12.75" customHeight="1">
      <c r="A95" s="49"/>
      <c r="B95" s="124"/>
      <c r="C95" s="26"/>
      <c r="D95" s="118"/>
      <c r="E95" s="119"/>
      <c r="F95" s="119"/>
      <c r="G95" s="120"/>
      <c r="H95" s="21" t="str">
        <f>IF(D95="","0",VLOOKUP(D95,Points!$Y$3:$Z$102,2))</f>
        <v>0</v>
      </c>
      <c r="I95" s="26"/>
      <c r="J95" s="40"/>
      <c r="K95" s="41" t="s">
        <v>40</v>
      </c>
      <c r="L95" s="121"/>
      <c r="M95" s="121"/>
      <c r="N95" s="21" t="str">
        <f>IF(L95="","0",VLOOKUP(L95,Points!$U$3:$V$102,2))</f>
        <v>0</v>
      </c>
      <c r="O95" s="42"/>
      <c r="P95" s="36"/>
      <c r="Q95" s="21" t="str">
        <f>IF(P95="","0",VLOOKUP(P95,Points!$Q$3:$R$102,2))</f>
        <v>0</v>
      </c>
      <c r="R95" s="26"/>
      <c r="S95" s="35" t="s">
        <v>305</v>
      </c>
      <c r="T95" s="28">
        <v>11</v>
      </c>
      <c r="U95" s="40"/>
      <c r="V95" s="76"/>
      <c r="W95" s="76"/>
      <c r="X95" s="76"/>
      <c r="Y95" s="50"/>
    </row>
    <row r="96" spans="1:25" ht="12.75" customHeight="1">
      <c r="A96" s="49"/>
      <c r="B96" s="125"/>
      <c r="C96" s="26"/>
      <c r="D96" s="118"/>
      <c r="E96" s="119"/>
      <c r="F96" s="119"/>
      <c r="G96" s="120"/>
      <c r="H96" s="21" t="str">
        <f>IF(D96="","0",VLOOKUP(D96,Points!$Y$3:$Z$102,2))</f>
        <v>0</v>
      </c>
      <c r="I96" s="26"/>
      <c r="J96" s="40"/>
      <c r="K96" s="41" t="s">
        <v>41</v>
      </c>
      <c r="L96" s="121"/>
      <c r="M96" s="121"/>
      <c r="N96" s="21" t="str">
        <f>IF(L96="","0",ROUNDUP((VLOOKUP(L96,Points!$U$3:$V$102,2)/2),0))</f>
        <v>0</v>
      </c>
      <c r="O96" s="42"/>
      <c r="P96" s="36"/>
      <c r="Q96" s="21" t="str">
        <f>IF(P96="","0",VLOOKUP(P96,Points!$Q$3:$R$102,2))</f>
        <v>0</v>
      </c>
      <c r="R96" s="26"/>
      <c r="S96" s="35"/>
      <c r="T96" s="28"/>
      <c r="U96" s="40"/>
      <c r="V96" s="76"/>
      <c r="W96" s="76"/>
      <c r="X96" s="76"/>
      <c r="Y96" s="50"/>
    </row>
    <row r="97" spans="1:25" ht="12.75" customHeight="1">
      <c r="A97" s="49"/>
      <c r="B97" s="76"/>
      <c r="C97" s="26"/>
      <c r="D97" s="118"/>
      <c r="E97" s="119"/>
      <c r="F97" s="119"/>
      <c r="G97" s="120"/>
      <c r="H97" s="21" t="str">
        <f>IF(D97="","0",VLOOKUP(D97,Points!$Y$3:$Z$102,2))</f>
        <v>0</v>
      </c>
      <c r="I97" s="26"/>
      <c r="J97" s="40"/>
      <c r="K97" s="41" t="s">
        <v>40</v>
      </c>
      <c r="L97" s="121"/>
      <c r="M97" s="121"/>
      <c r="N97" s="21" t="str">
        <f>IF(L97="","0",VLOOKUP(L97,Points!$U$3:$V$102,2))</f>
        <v>0</v>
      </c>
      <c r="O97" s="42"/>
      <c r="P97" s="36"/>
      <c r="Q97" s="21" t="str">
        <f>IF(P97="","0",VLOOKUP(P97,Points!$Q$3:$R$102,2))</f>
        <v>0</v>
      </c>
      <c r="R97" s="21"/>
      <c r="S97" s="35"/>
      <c r="T97" s="28"/>
      <c r="U97" s="40"/>
      <c r="V97" s="76"/>
      <c r="W97" s="76"/>
      <c r="X97" s="76"/>
      <c r="Y97" s="50"/>
    </row>
    <row r="98" spans="1:25" ht="12.75" customHeight="1">
      <c r="A98" s="49"/>
      <c r="B98" s="75" t="str">
        <f>IF(V89&gt;Points!$A$17,"Elite","Core")</f>
        <v>Elite</v>
      </c>
      <c r="C98" s="26"/>
      <c r="D98" s="118"/>
      <c r="E98" s="119"/>
      <c r="F98" s="119"/>
      <c r="G98" s="120"/>
      <c r="H98" s="21" t="str">
        <f>IF(D98="","0",VLOOKUP(D98,Points!$Y$3:$Z$102,2))</f>
        <v>0</v>
      </c>
      <c r="I98" s="26"/>
      <c r="J98" s="40"/>
      <c r="K98" s="41" t="s">
        <v>41</v>
      </c>
      <c r="L98" s="121"/>
      <c r="M98" s="121"/>
      <c r="N98" s="21" t="str">
        <f>IF(L98="","0",ROUNDUP((VLOOKUP(L98,Points!$U$3:$V$102,2)/2),0))</f>
        <v>0</v>
      </c>
      <c r="O98" s="42"/>
      <c r="P98" s="36"/>
      <c r="Q98" s="21" t="str">
        <f>IF(P98="","0",VLOOKUP(P98,Points!$Q$3:$R$102,2))</f>
        <v>0</v>
      </c>
      <c r="R98" s="21"/>
      <c r="S98" s="35"/>
      <c r="T98" s="28"/>
      <c r="U98" s="40"/>
      <c r="V98" s="76"/>
      <c r="W98" s="76"/>
      <c r="X98" s="76"/>
      <c r="Y98" s="50"/>
    </row>
    <row r="99" spans="1:25" ht="12.75" customHeight="1">
      <c r="A99" s="51"/>
      <c r="B99" s="81"/>
      <c r="C99" s="53"/>
      <c r="D99" s="53"/>
      <c r="E99" s="53"/>
      <c r="F99" s="53"/>
      <c r="G99" s="53"/>
      <c r="H99" s="53"/>
      <c r="I99" s="53"/>
      <c r="J99" s="52"/>
      <c r="K99" s="52"/>
      <c r="L99" s="54"/>
      <c r="M99" s="54"/>
      <c r="N99" s="54"/>
      <c r="O99" s="54"/>
      <c r="P99" s="80"/>
      <c r="Q99" s="52"/>
      <c r="R99" s="52"/>
      <c r="S99" s="52"/>
      <c r="T99" s="52"/>
      <c r="U99" s="52"/>
      <c r="V99" s="52"/>
      <c r="W99" s="54"/>
      <c r="X99" s="54"/>
      <c r="Y99" s="55"/>
    </row>
    <row r="101" spans="1:25" ht="12.75">
      <c r="A101" s="43"/>
      <c r="B101" s="44"/>
      <c r="C101" s="45"/>
      <c r="D101" s="45"/>
      <c r="E101" s="45"/>
      <c r="F101" s="45"/>
      <c r="G101" s="45"/>
      <c r="H101" s="45"/>
      <c r="I101" s="45"/>
      <c r="J101" s="46"/>
      <c r="K101" s="46"/>
      <c r="L101" s="45"/>
      <c r="M101" s="45"/>
      <c r="N101" s="45"/>
      <c r="O101" s="44"/>
      <c r="P101" s="79"/>
      <c r="Q101" s="47"/>
      <c r="R101" s="47"/>
      <c r="S101" s="47"/>
      <c r="T101" s="47"/>
      <c r="U101" s="47"/>
      <c r="V101" s="46"/>
      <c r="W101" s="44"/>
      <c r="X101" s="44"/>
      <c r="Y101" s="48"/>
    </row>
    <row r="102" spans="1:25" ht="12.75" customHeight="1">
      <c r="A102" s="49"/>
      <c r="B102" s="57" t="s">
        <v>188</v>
      </c>
      <c r="C102" s="8" t="s">
        <v>1</v>
      </c>
      <c r="D102" s="8" t="s">
        <v>2</v>
      </c>
      <c r="E102" s="8" t="s">
        <v>3</v>
      </c>
      <c r="F102" s="8" t="s">
        <v>4</v>
      </c>
      <c r="G102" s="8" t="s">
        <v>5</v>
      </c>
      <c r="H102" s="8" t="s">
        <v>6</v>
      </c>
      <c r="I102" s="8" t="s">
        <v>7</v>
      </c>
      <c r="J102" s="21" t="s">
        <v>9</v>
      </c>
      <c r="K102" s="25"/>
      <c r="L102" s="58" t="s">
        <v>39</v>
      </c>
      <c r="M102" s="8"/>
      <c r="N102" s="8" t="s">
        <v>38</v>
      </c>
      <c r="O102" s="21"/>
      <c r="P102" s="58" t="s">
        <v>8</v>
      </c>
      <c r="Q102" s="21" t="s">
        <v>9</v>
      </c>
      <c r="R102" s="21"/>
      <c r="S102" s="59" t="s">
        <v>138</v>
      </c>
      <c r="T102" s="21" t="s">
        <v>9</v>
      </c>
      <c r="U102" s="26"/>
      <c r="V102" s="38" t="s">
        <v>0</v>
      </c>
      <c r="W102" s="122" t="s">
        <v>49</v>
      </c>
      <c r="X102" s="122" t="s">
        <v>50</v>
      </c>
      <c r="Y102" s="50"/>
    </row>
    <row r="103" spans="1:25" ht="12.75">
      <c r="A103" s="83">
        <v>1</v>
      </c>
      <c r="B103" s="39" t="s">
        <v>314</v>
      </c>
      <c r="C103" s="11">
        <v>10</v>
      </c>
      <c r="D103" s="9">
        <v>3</v>
      </c>
      <c r="E103" s="9">
        <v>7</v>
      </c>
      <c r="F103" s="9">
        <v>5</v>
      </c>
      <c r="G103" s="11">
        <v>5</v>
      </c>
      <c r="H103" s="11">
        <v>2</v>
      </c>
      <c r="I103" s="11">
        <v>8</v>
      </c>
      <c r="J103" s="21">
        <f>VLOOKUP(C103,Points!$A$3:$H$15,2)+VLOOKUP(D103,Points!$A$3:$H$15,3)+VLOOKUP(E103,Points!$A$3:$H$15,4)+VLOOKUP(F103,Points!$A$3:$H$15,5)+VLOOKUP(G103,Points!$A$3:$H$15,6)+VLOOKUP(H103,Points!$A$3:$H$15,7)+VLOOKUP(I103,Points!$A$3:$H$15,8)</f>
        <v>55</v>
      </c>
      <c r="K103" s="25"/>
      <c r="L103" s="58" t="s">
        <v>94</v>
      </c>
      <c r="M103" s="9">
        <v>3</v>
      </c>
      <c r="N103" s="8">
        <f>SUM(M103:M105)+(IF(S103="Large Model","1",IF(S104="Large Model","1",IF(S105="Large Model","1",IF(S106="Large Model","1","0")))))</f>
        <v>4</v>
      </c>
      <c r="O103" s="21"/>
      <c r="P103" s="36" t="s">
        <v>282</v>
      </c>
      <c r="Q103" s="21">
        <f>IF(P103="","0",VLOOKUP(P103,Points!$Q$3:$R$102,2))</f>
        <v>8</v>
      </c>
      <c r="R103" s="21"/>
      <c r="S103" s="35"/>
      <c r="T103" s="21" t="str">
        <f>IF(S103="","0",VLOOKUP(S103,Points!$M$3:$N$102,2))</f>
        <v>0</v>
      </c>
      <c r="U103" s="26"/>
      <c r="V103" s="70">
        <f>SUM(J103:J105)+SUM(H109:H112)+N105+SUM(N109:N112)+SUM(Q103:Q106)+SUM(Q109:Q112)+SUM(T103:T106)+SUM(T109:T112)</f>
        <v>76</v>
      </c>
      <c r="W103" s="122"/>
      <c r="X103" s="122"/>
      <c r="Y103" s="50"/>
    </row>
    <row r="104" spans="1:25" ht="12.75">
      <c r="A104" s="83">
        <v>2</v>
      </c>
      <c r="B104" s="39"/>
      <c r="C104" s="19"/>
      <c r="D104" s="18"/>
      <c r="E104" s="9"/>
      <c r="F104" s="10"/>
      <c r="G104" s="12"/>
      <c r="H104" s="13"/>
      <c r="I104" s="14"/>
      <c r="J104" s="21">
        <f>VLOOKUP(D104,Points!$A$3:$H$15,3)+VLOOKUP(E104,Points!$A$3:$H$15,4)+VLOOKUP(F104,Points!$A$3:$H$15,5)</f>
        <v>0</v>
      </c>
      <c r="K104" s="25"/>
      <c r="L104" s="58" t="s">
        <v>10</v>
      </c>
      <c r="M104" s="9">
        <v>1</v>
      </c>
      <c r="N104" s="21" t="s">
        <v>9</v>
      </c>
      <c r="O104" s="21"/>
      <c r="P104" s="36"/>
      <c r="Q104" s="21" t="str">
        <f>IF(P104="","0",VLOOKUP(P104,Points!$Q$3:$R$102,2))</f>
        <v>0</v>
      </c>
      <c r="R104" s="21"/>
      <c r="S104" s="35"/>
      <c r="T104" s="21" t="str">
        <f>IF(S104="","0",VLOOKUP(S104,Points!$M$3:$N$102,2))</f>
        <v>0</v>
      </c>
      <c r="U104" s="26"/>
      <c r="V104" s="25"/>
      <c r="W104" s="122"/>
      <c r="X104" s="122"/>
      <c r="Y104" s="50"/>
    </row>
    <row r="105" spans="1:25" ht="12.75">
      <c r="A105" s="84">
        <v>3</v>
      </c>
      <c r="B105" s="39"/>
      <c r="C105" s="20"/>
      <c r="D105" s="18"/>
      <c r="E105" s="9"/>
      <c r="F105" s="10"/>
      <c r="G105" s="15"/>
      <c r="H105" s="16"/>
      <c r="I105" s="17"/>
      <c r="J105" s="21">
        <f>VLOOKUP(C105,Points!$A$3:$H$15,2)+VLOOKUP(D105,Points!$A$3:$H$15,3)+VLOOKUP(E105,Points!$A$3:$H$15,4)+VLOOKUP(F105,Points!$A$3:$H$15,5)+VLOOKUP(G105,Points!$A$3:$H$15,6)+VLOOKUP(H105,Points!$A$3:$H$15,7)+VLOOKUP(I105,Points!$A$3:$H$15,8)</f>
        <v>0</v>
      </c>
      <c r="K105" s="25"/>
      <c r="L105" s="58" t="s">
        <v>37</v>
      </c>
      <c r="M105" s="9"/>
      <c r="N105" s="21">
        <f>VLOOKUP(M103,Points!$A$3:$J$15,10)+IF(M104="","0",Points!$J$17)+IF(M105="","0",Points!$J$18)+IF(M106="","0",Points!$J$19)</f>
        <v>5</v>
      </c>
      <c r="O105" s="25"/>
      <c r="P105" s="36"/>
      <c r="Q105" s="21" t="str">
        <f>IF(P105="","0",VLOOKUP(P105,Points!$Q$3:$R$102,2))</f>
        <v>0</v>
      </c>
      <c r="R105" s="21"/>
      <c r="S105" s="35"/>
      <c r="T105" s="21" t="str">
        <f>IF(S105="","0",VLOOKUP(S105,Points!$M$3:$N$102,2))</f>
        <v>0</v>
      </c>
      <c r="U105" s="26"/>
      <c r="V105" s="40"/>
      <c r="W105" s="122"/>
      <c r="X105" s="122"/>
      <c r="Y105" s="50"/>
    </row>
    <row r="106" spans="1:25" ht="12.75">
      <c r="A106" s="76"/>
      <c r="B106" s="76"/>
      <c r="C106" s="76"/>
      <c r="D106" s="76"/>
      <c r="E106" s="76"/>
      <c r="F106" s="76"/>
      <c r="G106" s="76"/>
      <c r="H106" s="76"/>
      <c r="I106" s="76"/>
      <c r="J106" s="25"/>
      <c r="K106" s="25"/>
      <c r="L106" s="111" t="s">
        <v>174</v>
      </c>
      <c r="M106" s="73" t="str">
        <f>(IF(S103="Large Model","Yes",IF(S104="Large Model","Yes",IF(S105="Large Model","Yes",IF(S106="Large Model","Yes","No")))))</f>
        <v>No</v>
      </c>
      <c r="N106" s="25"/>
      <c r="O106" s="25"/>
      <c r="P106" s="36"/>
      <c r="Q106" s="21" t="str">
        <f>IF(P106="","0",VLOOKUP(P106,Points!$Q$3:$R$102,2))</f>
        <v>0</v>
      </c>
      <c r="R106" s="21"/>
      <c r="S106" s="35"/>
      <c r="T106" s="21" t="str">
        <f>IF(S106="","0",VLOOKUP(S106,Points!$M$3:$N$102,2))</f>
        <v>0</v>
      </c>
      <c r="U106" s="26"/>
      <c r="V106" s="40"/>
      <c r="W106" s="8"/>
      <c r="X106" s="56">
        <f>SUM(V103*W106)</f>
        <v>0</v>
      </c>
      <c r="Y106" s="50"/>
    </row>
    <row r="107" spans="1:25" ht="12.75">
      <c r="A107" s="49"/>
      <c r="B107" s="123"/>
      <c r="C107" s="26"/>
      <c r="D107" s="26"/>
      <c r="E107" s="26"/>
      <c r="F107" s="26"/>
      <c r="G107" s="26"/>
      <c r="H107" s="26"/>
      <c r="I107" s="26"/>
      <c r="J107" s="25"/>
      <c r="K107" s="25"/>
      <c r="L107" s="26"/>
      <c r="M107" s="26"/>
      <c r="N107" s="26"/>
      <c r="O107" s="26"/>
      <c r="P107" s="75"/>
      <c r="Q107" s="25"/>
      <c r="R107" s="25"/>
      <c r="S107" s="25"/>
      <c r="T107" s="25"/>
      <c r="U107" s="25"/>
      <c r="V107" s="25"/>
      <c r="W107" s="26"/>
      <c r="X107" s="42"/>
      <c r="Y107" s="50"/>
    </row>
    <row r="108" spans="1:25" ht="12.75">
      <c r="A108" s="49"/>
      <c r="B108" s="124"/>
      <c r="C108" s="26"/>
      <c r="D108" s="126" t="s">
        <v>121</v>
      </c>
      <c r="E108" s="127"/>
      <c r="F108" s="127"/>
      <c r="G108" s="128"/>
      <c r="H108" s="21" t="s">
        <v>9</v>
      </c>
      <c r="I108" s="26"/>
      <c r="J108" s="40"/>
      <c r="K108" s="40"/>
      <c r="L108" s="129" t="s">
        <v>29</v>
      </c>
      <c r="M108" s="129"/>
      <c r="N108" s="21" t="s">
        <v>9</v>
      </c>
      <c r="O108" s="42"/>
      <c r="P108" s="58" t="s">
        <v>190</v>
      </c>
      <c r="Q108" s="21" t="s">
        <v>9</v>
      </c>
      <c r="R108" s="21"/>
      <c r="S108" s="59" t="s">
        <v>51</v>
      </c>
      <c r="T108" s="77" t="s">
        <v>9</v>
      </c>
      <c r="U108" s="40"/>
      <c r="V108" s="76"/>
      <c r="W108" s="76"/>
      <c r="X108" s="76"/>
      <c r="Y108" s="50"/>
    </row>
    <row r="109" spans="1:25" ht="12.75" customHeight="1">
      <c r="A109" s="49"/>
      <c r="B109" s="124"/>
      <c r="C109" s="26"/>
      <c r="D109" s="118"/>
      <c r="E109" s="119"/>
      <c r="F109" s="119"/>
      <c r="G109" s="120"/>
      <c r="H109" s="21" t="str">
        <f>IF(D109="","0",VLOOKUP(D109,Points!$Y$3:$Z$102,2))</f>
        <v>0</v>
      </c>
      <c r="I109" s="26"/>
      <c r="J109" s="40"/>
      <c r="K109" s="41" t="s">
        <v>40</v>
      </c>
      <c r="L109" s="121" t="s">
        <v>31</v>
      </c>
      <c r="M109" s="121"/>
      <c r="N109" s="21">
        <f>IF(L109="","0",VLOOKUP(L109,Points!$U$3:$V$102,2))</f>
        <v>8</v>
      </c>
      <c r="O109" s="42"/>
      <c r="P109" s="36"/>
      <c r="Q109" s="21" t="str">
        <f>IF(P109="","0",VLOOKUP(P109,Points!$Q$3:$R$102,2))</f>
        <v>0</v>
      </c>
      <c r="R109" s="26"/>
      <c r="S109" s="35"/>
      <c r="T109" s="28"/>
      <c r="U109" s="40"/>
      <c r="V109" s="76"/>
      <c r="W109" s="76"/>
      <c r="X109" s="76"/>
      <c r="Y109" s="50"/>
    </row>
    <row r="110" spans="1:25" ht="12.75" customHeight="1">
      <c r="A110" s="49"/>
      <c r="B110" s="125"/>
      <c r="C110" s="26"/>
      <c r="D110" s="118"/>
      <c r="E110" s="119"/>
      <c r="F110" s="119"/>
      <c r="G110" s="120"/>
      <c r="H110" s="21" t="str">
        <f>IF(D110="","0",VLOOKUP(D110,Points!$Y$3:$Z$102,2))</f>
        <v>0</v>
      </c>
      <c r="I110" s="26"/>
      <c r="J110" s="40"/>
      <c r="K110" s="41" t="s">
        <v>41</v>
      </c>
      <c r="L110" s="121"/>
      <c r="M110" s="121"/>
      <c r="N110" s="21" t="str">
        <f>IF(L110="","0",ROUNDUP((VLOOKUP(L110,Points!$U$3:$V$102,2)/2),0))</f>
        <v>0</v>
      </c>
      <c r="O110" s="42"/>
      <c r="P110" s="36"/>
      <c r="Q110" s="21" t="str">
        <f>IF(P110="","0",VLOOKUP(P110,Points!$Q$3:$R$102,2))</f>
        <v>0</v>
      </c>
      <c r="R110" s="26"/>
      <c r="S110" s="35"/>
      <c r="T110" s="28"/>
      <c r="U110" s="40"/>
      <c r="V110" s="76"/>
      <c r="W110" s="76"/>
      <c r="X110" s="76"/>
      <c r="Y110" s="50"/>
    </row>
    <row r="111" spans="1:25" ht="12.75" customHeight="1">
      <c r="A111" s="49"/>
      <c r="B111" s="76"/>
      <c r="C111" s="26"/>
      <c r="D111" s="118"/>
      <c r="E111" s="119"/>
      <c r="F111" s="119"/>
      <c r="G111" s="120"/>
      <c r="H111" s="21" t="str">
        <f>IF(D111="","0",VLOOKUP(D111,Points!$Y$3:$Z$102,2))</f>
        <v>0</v>
      </c>
      <c r="I111" s="26"/>
      <c r="J111" s="40"/>
      <c r="K111" s="41" t="s">
        <v>40</v>
      </c>
      <c r="L111" s="121"/>
      <c r="M111" s="121"/>
      <c r="N111" s="21" t="str">
        <f>IF(L111="","0",VLOOKUP(L111,Points!$U$3:$V$102,2))</f>
        <v>0</v>
      </c>
      <c r="O111" s="42"/>
      <c r="P111" s="36"/>
      <c r="Q111" s="21" t="str">
        <f>IF(P111="","0",VLOOKUP(P111,Points!$Q$3:$R$102,2))</f>
        <v>0</v>
      </c>
      <c r="R111" s="21"/>
      <c r="S111" s="35"/>
      <c r="T111" s="28"/>
      <c r="U111" s="40"/>
      <c r="V111" s="76"/>
      <c r="W111" s="76"/>
      <c r="X111" s="76"/>
      <c r="Y111" s="50"/>
    </row>
    <row r="112" spans="1:25" ht="12.75" customHeight="1">
      <c r="A112" s="49"/>
      <c r="B112" s="75" t="str">
        <f>IF(V103&gt;Points!$A$17,"Elite","Core")</f>
        <v>Elite</v>
      </c>
      <c r="C112" s="26"/>
      <c r="D112" s="118"/>
      <c r="E112" s="119"/>
      <c r="F112" s="119"/>
      <c r="G112" s="120"/>
      <c r="H112" s="21" t="str">
        <f>IF(D112="","0",VLOOKUP(D112,Points!$Y$3:$Z$102,2))</f>
        <v>0</v>
      </c>
      <c r="I112" s="26"/>
      <c r="J112" s="40"/>
      <c r="K112" s="41" t="s">
        <v>41</v>
      </c>
      <c r="L112" s="121"/>
      <c r="M112" s="121"/>
      <c r="N112" s="21" t="str">
        <f>IF(L112="","0",ROUNDUP((VLOOKUP(L112,Points!$U$3:$V$102,2)/2),0))</f>
        <v>0</v>
      </c>
      <c r="O112" s="42"/>
      <c r="P112" s="36"/>
      <c r="Q112" s="21" t="str">
        <f>IF(P112="","0",VLOOKUP(P112,Points!$Q$3:$R$102,2))</f>
        <v>0</v>
      </c>
      <c r="R112" s="21"/>
      <c r="S112" s="35"/>
      <c r="T112" s="28"/>
      <c r="U112" s="40"/>
      <c r="V112" s="76"/>
      <c r="W112" s="76"/>
      <c r="X112" s="76"/>
      <c r="Y112" s="50"/>
    </row>
    <row r="113" spans="1:25" ht="12.75" customHeight="1">
      <c r="A113" s="51"/>
      <c r="B113" s="81"/>
      <c r="C113" s="53"/>
      <c r="D113" s="53"/>
      <c r="E113" s="53"/>
      <c r="F113" s="53"/>
      <c r="G113" s="53"/>
      <c r="H113" s="53"/>
      <c r="I113" s="53"/>
      <c r="J113" s="52"/>
      <c r="K113" s="52"/>
      <c r="L113" s="54"/>
      <c r="M113" s="54"/>
      <c r="N113" s="54"/>
      <c r="O113" s="54"/>
      <c r="P113" s="80"/>
      <c r="Q113" s="52"/>
      <c r="R113" s="52"/>
      <c r="S113" s="52"/>
      <c r="T113" s="52"/>
      <c r="U113" s="52"/>
      <c r="V113" s="52"/>
      <c r="W113" s="54"/>
      <c r="X113" s="54"/>
      <c r="Y113" s="55"/>
    </row>
    <row r="114" ht="12.75" customHeight="1">
      <c r="B114" s="82"/>
    </row>
    <row r="115" spans="1:25" ht="12.75">
      <c r="A115" s="43"/>
      <c r="B115" s="44"/>
      <c r="C115" s="45"/>
      <c r="D115" s="45"/>
      <c r="E115" s="45"/>
      <c r="F115" s="45"/>
      <c r="G115" s="45"/>
      <c r="H115" s="45"/>
      <c r="I115" s="45"/>
      <c r="J115" s="46"/>
      <c r="K115" s="46"/>
      <c r="L115" s="45"/>
      <c r="M115" s="45"/>
      <c r="N115" s="45"/>
      <c r="O115" s="44"/>
      <c r="P115" s="79"/>
      <c r="Q115" s="47"/>
      <c r="R115" s="47"/>
      <c r="S115" s="47"/>
      <c r="T115" s="47"/>
      <c r="U115" s="47"/>
      <c r="V115" s="46"/>
      <c r="W115" s="44"/>
      <c r="X115" s="44"/>
      <c r="Y115" s="48"/>
    </row>
    <row r="116" spans="1:25" ht="12.75" customHeight="1">
      <c r="A116" s="49"/>
      <c r="B116" s="57" t="s">
        <v>188</v>
      </c>
      <c r="C116" s="8" t="s">
        <v>1</v>
      </c>
      <c r="D116" s="8" t="s">
        <v>2</v>
      </c>
      <c r="E116" s="8" t="s">
        <v>3</v>
      </c>
      <c r="F116" s="8" t="s">
        <v>4</v>
      </c>
      <c r="G116" s="8" t="s">
        <v>5</v>
      </c>
      <c r="H116" s="8" t="s">
        <v>6</v>
      </c>
      <c r="I116" s="8" t="s">
        <v>7</v>
      </c>
      <c r="J116" s="21" t="s">
        <v>9</v>
      </c>
      <c r="K116" s="25"/>
      <c r="L116" s="58" t="s">
        <v>39</v>
      </c>
      <c r="M116" s="8"/>
      <c r="N116" s="8" t="s">
        <v>38</v>
      </c>
      <c r="O116" s="21"/>
      <c r="P116" s="58" t="s">
        <v>8</v>
      </c>
      <c r="Q116" s="21" t="s">
        <v>9</v>
      </c>
      <c r="R116" s="21"/>
      <c r="S116" s="59" t="s">
        <v>138</v>
      </c>
      <c r="T116" s="21" t="s">
        <v>9</v>
      </c>
      <c r="U116" s="26"/>
      <c r="V116" s="38" t="s">
        <v>0</v>
      </c>
      <c r="W116" s="122" t="s">
        <v>49</v>
      </c>
      <c r="X116" s="122" t="s">
        <v>50</v>
      </c>
      <c r="Y116" s="50"/>
    </row>
    <row r="117" spans="1:25" ht="12.75">
      <c r="A117" s="83">
        <v>1</v>
      </c>
      <c r="B117" s="39"/>
      <c r="C117" s="11"/>
      <c r="D117" s="9"/>
      <c r="E117" s="9"/>
      <c r="F117" s="9"/>
      <c r="G117" s="11"/>
      <c r="H117" s="11"/>
      <c r="I117" s="11"/>
      <c r="J117" s="21">
        <f>VLOOKUP(C117,Points!$A$3:$H$15,2)+VLOOKUP(D117,Points!$A$3:$H$15,3)+VLOOKUP(E117,Points!$A$3:$H$15,4)+VLOOKUP(F117,Points!$A$3:$H$15,5)+VLOOKUP(G117,Points!$A$3:$H$15,6)+VLOOKUP(H117,Points!$A$3:$H$15,7)+VLOOKUP(I117,Points!$A$3:$H$15,8)</f>
        <v>0</v>
      </c>
      <c r="K117" s="25"/>
      <c r="L117" s="58" t="s">
        <v>94</v>
      </c>
      <c r="M117" s="9"/>
      <c r="N117" s="8">
        <f>SUM(M117:M119)+(IF(S117="Large Model","1",IF(S118="Large Model","1",IF(S119="Large Model","1",IF(S120="Large Model","1","0")))))</f>
        <v>0</v>
      </c>
      <c r="O117" s="21"/>
      <c r="P117" s="36"/>
      <c r="Q117" s="21" t="str">
        <f>IF(P117="","0",VLOOKUP(P117,Points!$Q$3:$R$102,2))</f>
        <v>0</v>
      </c>
      <c r="R117" s="21"/>
      <c r="S117" s="35"/>
      <c r="T117" s="21" t="str">
        <f>IF(S117="","0",VLOOKUP(S117,Points!$M$3:$N$102,2))</f>
        <v>0</v>
      </c>
      <c r="U117" s="26"/>
      <c r="V117" s="70">
        <f>SUM(J117:J119)+SUM(H123:H126)+N119+SUM(N123:N126)+SUM(Q117:Q120)+SUM(Q123:Q126)+SUM(T117:T120)+SUM(T123:T126)</f>
        <v>0</v>
      </c>
      <c r="W117" s="122"/>
      <c r="X117" s="122"/>
      <c r="Y117" s="50"/>
    </row>
    <row r="118" spans="1:25" ht="12.75">
      <c r="A118" s="83">
        <v>2</v>
      </c>
      <c r="B118" s="39"/>
      <c r="C118" s="19"/>
      <c r="D118" s="18"/>
      <c r="E118" s="9"/>
      <c r="F118" s="10"/>
      <c r="G118" s="12"/>
      <c r="H118" s="13"/>
      <c r="I118" s="14"/>
      <c r="J118" s="21">
        <f>VLOOKUP(D118,Points!$A$3:$H$15,3)+VLOOKUP(E118,Points!$A$3:$H$15,4)+VLOOKUP(F118,Points!$A$3:$H$15,5)</f>
        <v>0</v>
      </c>
      <c r="K118" s="25"/>
      <c r="L118" s="58" t="s">
        <v>10</v>
      </c>
      <c r="M118" s="9"/>
      <c r="N118" s="21" t="s">
        <v>9</v>
      </c>
      <c r="O118" s="21"/>
      <c r="P118" s="36"/>
      <c r="Q118" s="21" t="str">
        <f>IF(P118="","0",VLOOKUP(P118,Points!$Q$3:$R$102,2))</f>
        <v>0</v>
      </c>
      <c r="R118" s="21"/>
      <c r="S118" s="35"/>
      <c r="T118" s="21" t="str">
        <f>IF(S118="","0",VLOOKUP(S118,Points!$M$3:$N$102,2))</f>
        <v>0</v>
      </c>
      <c r="U118" s="26"/>
      <c r="V118" s="25"/>
      <c r="W118" s="122"/>
      <c r="X118" s="122"/>
      <c r="Y118" s="50"/>
    </row>
    <row r="119" spans="1:25" ht="12.75">
      <c r="A119" s="84">
        <v>3</v>
      </c>
      <c r="B119" s="39"/>
      <c r="C119" s="20"/>
      <c r="D119" s="18"/>
      <c r="E119" s="9"/>
      <c r="F119" s="10"/>
      <c r="G119" s="15"/>
      <c r="H119" s="16"/>
      <c r="I119" s="17"/>
      <c r="J119" s="21">
        <f>VLOOKUP(C119,Points!$A$3:$H$15,2)+VLOOKUP(D119,Points!$A$3:$H$15,3)+VLOOKUP(E119,Points!$A$3:$H$15,4)+VLOOKUP(F119,Points!$A$3:$H$15,5)+VLOOKUP(G119,Points!$A$3:$H$15,6)+VLOOKUP(H119,Points!$A$3:$H$15,7)+VLOOKUP(I119,Points!$A$3:$H$15,8)</f>
        <v>0</v>
      </c>
      <c r="K119" s="25"/>
      <c r="L119" s="58" t="s">
        <v>37</v>
      </c>
      <c r="M119" s="9"/>
      <c r="N119" s="21">
        <f>VLOOKUP(M117,Points!$A$3:$J$15,10)+IF(M118="","0",Points!$J$17)+IF(M119="","0",Points!$J$18)+IF(M120="","0",Points!$J$19)</f>
        <v>0</v>
      </c>
      <c r="O119" s="25"/>
      <c r="P119" s="36"/>
      <c r="Q119" s="21" t="str">
        <f>IF(P119="","0",VLOOKUP(P119,Points!$Q$3:$R$102,2))</f>
        <v>0</v>
      </c>
      <c r="R119" s="21"/>
      <c r="S119" s="35"/>
      <c r="T119" s="21" t="str">
        <f>IF(S119="","0",VLOOKUP(S119,Points!$M$3:$N$102,2))</f>
        <v>0</v>
      </c>
      <c r="U119" s="26"/>
      <c r="V119" s="40"/>
      <c r="W119" s="122"/>
      <c r="X119" s="122"/>
      <c r="Y119" s="50"/>
    </row>
    <row r="120" spans="1:25" ht="12.75">
      <c r="A120" s="76"/>
      <c r="B120" s="76"/>
      <c r="C120" s="76"/>
      <c r="D120" s="76"/>
      <c r="E120" s="76"/>
      <c r="F120" s="76"/>
      <c r="G120" s="76"/>
      <c r="H120" s="76"/>
      <c r="I120" s="76"/>
      <c r="J120" s="25"/>
      <c r="K120" s="25"/>
      <c r="L120" s="111" t="s">
        <v>174</v>
      </c>
      <c r="M120" s="73" t="str">
        <f>(IF(S117="Large Model","Yes",IF(S118="Large Model","Yes",IF(S119="Large Model","Yes",IF(S120="Large Model","Yes","No")))))</f>
        <v>No</v>
      </c>
      <c r="N120" s="25"/>
      <c r="O120" s="25"/>
      <c r="P120" s="36"/>
      <c r="Q120" s="21" t="str">
        <f>IF(P120="","0",VLOOKUP(P120,Points!$Q$3:$R$102,2))</f>
        <v>0</v>
      </c>
      <c r="R120" s="21"/>
      <c r="S120" s="35"/>
      <c r="T120" s="21" t="str">
        <f>IF(S120="","0",VLOOKUP(S120,Points!$M$3:$N$102,2))</f>
        <v>0</v>
      </c>
      <c r="U120" s="26"/>
      <c r="V120" s="40"/>
      <c r="W120" s="8"/>
      <c r="X120" s="56">
        <f>SUM(V117*W120)</f>
        <v>0</v>
      </c>
      <c r="Y120" s="50"/>
    </row>
    <row r="121" spans="1:25" ht="12.75">
      <c r="A121" s="49"/>
      <c r="B121" s="123"/>
      <c r="C121" s="26"/>
      <c r="D121" s="26"/>
      <c r="E121" s="26"/>
      <c r="F121" s="26"/>
      <c r="G121" s="26"/>
      <c r="H121" s="26"/>
      <c r="I121" s="26"/>
      <c r="J121" s="25"/>
      <c r="K121" s="25"/>
      <c r="L121" s="26"/>
      <c r="M121" s="26"/>
      <c r="N121" s="26"/>
      <c r="O121" s="26"/>
      <c r="P121" s="75"/>
      <c r="Q121" s="25"/>
      <c r="R121" s="25"/>
      <c r="S121" s="25"/>
      <c r="T121" s="25"/>
      <c r="U121" s="25"/>
      <c r="V121" s="25"/>
      <c r="W121" s="26"/>
      <c r="X121" s="42"/>
      <c r="Y121" s="50"/>
    </row>
    <row r="122" spans="1:25" ht="12.75">
      <c r="A122" s="49"/>
      <c r="B122" s="124"/>
      <c r="C122" s="26"/>
      <c r="D122" s="126" t="s">
        <v>121</v>
      </c>
      <c r="E122" s="127"/>
      <c r="F122" s="127"/>
      <c r="G122" s="128"/>
      <c r="H122" s="21" t="s">
        <v>9</v>
      </c>
      <c r="I122" s="26"/>
      <c r="J122" s="40"/>
      <c r="K122" s="40"/>
      <c r="L122" s="129" t="s">
        <v>29</v>
      </c>
      <c r="M122" s="129"/>
      <c r="N122" s="21" t="s">
        <v>9</v>
      </c>
      <c r="O122" s="42"/>
      <c r="P122" s="58" t="s">
        <v>190</v>
      </c>
      <c r="Q122" s="21" t="s">
        <v>9</v>
      </c>
      <c r="R122" s="21"/>
      <c r="S122" s="59" t="s">
        <v>51</v>
      </c>
      <c r="T122" s="77" t="s">
        <v>9</v>
      </c>
      <c r="U122" s="40"/>
      <c r="V122" s="76"/>
      <c r="W122" s="76"/>
      <c r="X122" s="76"/>
      <c r="Y122" s="50"/>
    </row>
    <row r="123" spans="1:25" ht="12.75" customHeight="1">
      <c r="A123" s="49"/>
      <c r="B123" s="124"/>
      <c r="C123" s="26"/>
      <c r="D123" s="118"/>
      <c r="E123" s="119"/>
      <c r="F123" s="119"/>
      <c r="G123" s="120"/>
      <c r="H123" s="21" t="str">
        <f>IF(D123="","0",VLOOKUP(D123,Points!$Y$3:$Z$102,2))</f>
        <v>0</v>
      </c>
      <c r="I123" s="26"/>
      <c r="J123" s="40"/>
      <c r="K123" s="41" t="s">
        <v>40</v>
      </c>
      <c r="L123" s="121"/>
      <c r="M123" s="121"/>
      <c r="N123" s="21" t="str">
        <f>IF(L123="","0",VLOOKUP(L123,Points!$U$3:$V$102,2))</f>
        <v>0</v>
      </c>
      <c r="O123" s="42"/>
      <c r="P123" s="36"/>
      <c r="Q123" s="21" t="str">
        <f>IF(P123="","0",VLOOKUP(P123,Points!$Q$3:$R$102,2))</f>
        <v>0</v>
      </c>
      <c r="R123" s="26"/>
      <c r="S123" s="35"/>
      <c r="T123" s="28"/>
      <c r="U123" s="40"/>
      <c r="V123" s="76"/>
      <c r="W123" s="76"/>
      <c r="X123" s="76"/>
      <c r="Y123" s="50"/>
    </row>
    <row r="124" spans="1:25" ht="12.75" customHeight="1">
      <c r="A124" s="49"/>
      <c r="B124" s="125"/>
      <c r="C124" s="26"/>
      <c r="D124" s="118"/>
      <c r="E124" s="119"/>
      <c r="F124" s="119"/>
      <c r="G124" s="120"/>
      <c r="H124" s="21" t="str">
        <f>IF(D124="","0",VLOOKUP(D124,Points!$Y$3:$Z$102,2))</f>
        <v>0</v>
      </c>
      <c r="I124" s="26"/>
      <c r="J124" s="40"/>
      <c r="K124" s="41" t="s">
        <v>41</v>
      </c>
      <c r="L124" s="121"/>
      <c r="M124" s="121"/>
      <c r="N124" s="21" t="str">
        <f>IF(L124="","0",ROUNDUP((VLOOKUP(L124,Points!$U$3:$V$102,2)/2),0))</f>
        <v>0</v>
      </c>
      <c r="O124" s="42"/>
      <c r="P124" s="36"/>
      <c r="Q124" s="21" t="str">
        <f>IF(P124="","0",VLOOKUP(P124,Points!$Q$3:$R$102,2))</f>
        <v>0</v>
      </c>
      <c r="R124" s="26"/>
      <c r="S124" s="35"/>
      <c r="T124" s="28"/>
      <c r="U124" s="40"/>
      <c r="V124" s="76"/>
      <c r="W124" s="76"/>
      <c r="X124" s="76"/>
      <c r="Y124" s="50"/>
    </row>
    <row r="125" spans="1:25" ht="12.75" customHeight="1">
      <c r="A125" s="49"/>
      <c r="B125" s="76"/>
      <c r="C125" s="26"/>
      <c r="D125" s="118"/>
      <c r="E125" s="119"/>
      <c r="F125" s="119"/>
      <c r="G125" s="120"/>
      <c r="H125" s="21" t="str">
        <f>IF(D125="","0",VLOOKUP(D125,Points!$Y$3:$Z$102,2))</f>
        <v>0</v>
      </c>
      <c r="I125" s="26"/>
      <c r="J125" s="40"/>
      <c r="K125" s="41" t="s">
        <v>40</v>
      </c>
      <c r="L125" s="121"/>
      <c r="M125" s="121"/>
      <c r="N125" s="21" t="str">
        <f>IF(L125="","0",VLOOKUP(L125,Points!$U$3:$V$102,2))</f>
        <v>0</v>
      </c>
      <c r="O125" s="42"/>
      <c r="P125" s="36"/>
      <c r="Q125" s="21" t="str">
        <f>IF(P125="","0",VLOOKUP(P125,Points!$Q$3:$R$102,2))</f>
        <v>0</v>
      </c>
      <c r="R125" s="21"/>
      <c r="S125" s="35"/>
      <c r="T125" s="28"/>
      <c r="U125" s="40"/>
      <c r="V125" s="76"/>
      <c r="W125" s="76"/>
      <c r="X125" s="76"/>
      <c r="Y125" s="50"/>
    </row>
    <row r="126" spans="1:25" ht="12.75" customHeight="1">
      <c r="A126" s="49"/>
      <c r="B126" s="75" t="str">
        <f>IF(V117&gt;Points!$A$17,"Elite","Core")</f>
        <v>Core</v>
      </c>
      <c r="C126" s="26"/>
      <c r="D126" s="118"/>
      <c r="E126" s="119"/>
      <c r="F126" s="119"/>
      <c r="G126" s="120"/>
      <c r="H126" s="21" t="str">
        <f>IF(D126="","0",VLOOKUP(D126,Points!$Y$3:$Z$102,2))</f>
        <v>0</v>
      </c>
      <c r="I126" s="26"/>
      <c r="J126" s="40"/>
      <c r="K126" s="41" t="s">
        <v>41</v>
      </c>
      <c r="L126" s="121"/>
      <c r="M126" s="121"/>
      <c r="N126" s="21" t="str">
        <f>IF(L126="","0",ROUNDUP((VLOOKUP(L126,Points!$U$3:$V$102,2)/2),0))</f>
        <v>0</v>
      </c>
      <c r="O126" s="42"/>
      <c r="P126" s="36"/>
      <c r="Q126" s="21" t="str">
        <f>IF(P126="","0",VLOOKUP(P126,Points!$Q$3:$R$102,2))</f>
        <v>0</v>
      </c>
      <c r="R126" s="21"/>
      <c r="S126" s="35"/>
      <c r="T126" s="28"/>
      <c r="U126" s="40"/>
      <c r="V126" s="76"/>
      <c r="W126" s="76"/>
      <c r="X126" s="76"/>
      <c r="Y126" s="50"/>
    </row>
    <row r="127" spans="1:25" ht="12.75" customHeight="1">
      <c r="A127" s="51"/>
      <c r="B127" s="81"/>
      <c r="C127" s="53"/>
      <c r="D127" s="53"/>
      <c r="E127" s="53"/>
      <c r="F127" s="53"/>
      <c r="G127" s="53"/>
      <c r="H127" s="53"/>
      <c r="I127" s="53"/>
      <c r="J127" s="52"/>
      <c r="K127" s="52"/>
      <c r="L127" s="54"/>
      <c r="M127" s="54"/>
      <c r="N127" s="54"/>
      <c r="O127" s="54"/>
      <c r="P127" s="80"/>
      <c r="Q127" s="52"/>
      <c r="R127" s="52"/>
      <c r="S127" s="52"/>
      <c r="T127" s="52"/>
      <c r="U127" s="52"/>
      <c r="V127" s="52"/>
      <c r="W127" s="54"/>
      <c r="X127" s="54"/>
      <c r="Y127" s="55"/>
    </row>
    <row r="129" spans="1:25" ht="12.75">
      <c r="A129" s="43"/>
      <c r="B129" s="44"/>
      <c r="C129" s="45"/>
      <c r="D129" s="45"/>
      <c r="E129" s="45"/>
      <c r="F129" s="45"/>
      <c r="G129" s="45"/>
      <c r="H129" s="45"/>
      <c r="I129" s="45"/>
      <c r="J129" s="46"/>
      <c r="K129" s="46"/>
      <c r="L129" s="45"/>
      <c r="M129" s="45"/>
      <c r="N129" s="45"/>
      <c r="O129" s="44"/>
      <c r="P129" s="79"/>
      <c r="Q129" s="47"/>
      <c r="R129" s="47"/>
      <c r="S129" s="47"/>
      <c r="T129" s="47"/>
      <c r="U129" s="47"/>
      <c r="V129" s="46"/>
      <c r="W129" s="44"/>
      <c r="X129" s="44"/>
      <c r="Y129" s="48"/>
    </row>
    <row r="130" spans="1:25" ht="12.75" customHeight="1">
      <c r="A130" s="49"/>
      <c r="B130" s="57" t="s">
        <v>188</v>
      </c>
      <c r="C130" s="8" t="s">
        <v>1</v>
      </c>
      <c r="D130" s="8" t="s">
        <v>2</v>
      </c>
      <c r="E130" s="8" t="s">
        <v>3</v>
      </c>
      <c r="F130" s="8" t="s">
        <v>4</v>
      </c>
      <c r="G130" s="8" t="s">
        <v>5</v>
      </c>
      <c r="H130" s="8" t="s">
        <v>6</v>
      </c>
      <c r="I130" s="8" t="s">
        <v>7</v>
      </c>
      <c r="J130" s="21" t="s">
        <v>9</v>
      </c>
      <c r="K130" s="25"/>
      <c r="L130" s="58" t="s">
        <v>39</v>
      </c>
      <c r="M130" s="8"/>
      <c r="N130" s="8" t="s">
        <v>38</v>
      </c>
      <c r="O130" s="21"/>
      <c r="P130" s="58" t="s">
        <v>8</v>
      </c>
      <c r="Q130" s="21" t="s">
        <v>9</v>
      </c>
      <c r="R130" s="21"/>
      <c r="S130" s="59" t="s">
        <v>138</v>
      </c>
      <c r="T130" s="21" t="s">
        <v>9</v>
      </c>
      <c r="U130" s="26"/>
      <c r="V130" s="38" t="s">
        <v>0</v>
      </c>
      <c r="W130" s="122" t="s">
        <v>49</v>
      </c>
      <c r="X130" s="122" t="s">
        <v>50</v>
      </c>
      <c r="Y130" s="50"/>
    </row>
    <row r="131" spans="1:25" ht="12.75">
      <c r="A131" s="83">
        <v>1</v>
      </c>
      <c r="B131" s="39"/>
      <c r="C131" s="11"/>
      <c r="D131" s="9"/>
      <c r="E131" s="9"/>
      <c r="F131" s="9"/>
      <c r="G131" s="11"/>
      <c r="H131" s="11"/>
      <c r="I131" s="11"/>
      <c r="J131" s="21">
        <f>VLOOKUP(C131,Points!$A$3:$H$15,2)+VLOOKUP(D131,Points!$A$3:$H$15,3)+VLOOKUP(E131,Points!$A$3:$H$15,4)+VLOOKUP(F131,Points!$A$3:$H$15,5)+VLOOKUP(G131,Points!$A$3:$H$15,6)+VLOOKUP(H131,Points!$A$3:$H$15,7)+VLOOKUP(I131,Points!$A$3:$H$15,8)</f>
        <v>0</v>
      </c>
      <c r="K131" s="25"/>
      <c r="L131" s="58" t="s">
        <v>94</v>
      </c>
      <c r="M131" s="9"/>
      <c r="N131" s="8">
        <f>SUM(M131:M133)+(IF(S131="Large Model","1",IF(S132="Large Model","1",IF(S133="Large Model","1",IF(S134="Large Model","1","0")))))</f>
        <v>0</v>
      </c>
      <c r="O131" s="21"/>
      <c r="P131" s="36"/>
      <c r="Q131" s="21" t="str">
        <f>IF(P131="","0",VLOOKUP(P131,Points!$Q$3:$R$102,2))</f>
        <v>0</v>
      </c>
      <c r="R131" s="21"/>
      <c r="S131" s="35"/>
      <c r="T131" s="21" t="str">
        <f>IF(S131="","0",VLOOKUP(S131,Points!$M$3:$N$102,2))</f>
        <v>0</v>
      </c>
      <c r="U131" s="26"/>
      <c r="V131" s="70">
        <f>SUM(J131:J133)+SUM(H137:H140)+N133+SUM(N137:N140)+SUM(Q131:Q134)+SUM(Q137:Q140)+SUM(T131:T134)+SUM(T137:T140)</f>
        <v>0</v>
      </c>
      <c r="W131" s="122"/>
      <c r="X131" s="122"/>
      <c r="Y131" s="50"/>
    </row>
    <row r="132" spans="1:25" ht="12.75">
      <c r="A132" s="83">
        <v>2</v>
      </c>
      <c r="B132" s="39"/>
      <c r="C132" s="19"/>
      <c r="D132" s="18"/>
      <c r="E132" s="9"/>
      <c r="F132" s="10"/>
      <c r="G132" s="12"/>
      <c r="H132" s="13"/>
      <c r="I132" s="14"/>
      <c r="J132" s="21">
        <f>VLOOKUP(D132,Points!$A$3:$H$15,3)+VLOOKUP(E132,Points!$A$3:$H$15,4)+VLOOKUP(F132,Points!$A$3:$H$15,5)</f>
        <v>0</v>
      </c>
      <c r="K132" s="25"/>
      <c r="L132" s="58" t="s">
        <v>10</v>
      </c>
      <c r="M132" s="9"/>
      <c r="N132" s="21" t="s">
        <v>9</v>
      </c>
      <c r="O132" s="21"/>
      <c r="P132" s="36"/>
      <c r="Q132" s="21" t="str">
        <f>IF(P132="","0",VLOOKUP(P132,Points!$Q$3:$R$102,2))</f>
        <v>0</v>
      </c>
      <c r="R132" s="21"/>
      <c r="S132" s="35"/>
      <c r="T132" s="21" t="str">
        <f>IF(S132="","0",VLOOKUP(S132,Points!$M$3:$N$102,2))</f>
        <v>0</v>
      </c>
      <c r="U132" s="26"/>
      <c r="V132" s="25"/>
      <c r="W132" s="122"/>
      <c r="X132" s="122"/>
      <c r="Y132" s="50"/>
    </row>
    <row r="133" spans="1:25" ht="12.75">
      <c r="A133" s="84">
        <v>3</v>
      </c>
      <c r="B133" s="39"/>
      <c r="C133" s="20"/>
      <c r="D133" s="18"/>
      <c r="E133" s="9"/>
      <c r="F133" s="10"/>
      <c r="G133" s="15"/>
      <c r="H133" s="16"/>
      <c r="I133" s="17"/>
      <c r="J133" s="21">
        <f>VLOOKUP(C133,Points!$A$3:$H$15,2)+VLOOKUP(D133,Points!$A$3:$H$15,3)+VLOOKUP(E133,Points!$A$3:$H$15,4)+VLOOKUP(F133,Points!$A$3:$H$15,5)+VLOOKUP(G133,Points!$A$3:$H$15,6)+VLOOKUP(H133,Points!$A$3:$H$15,7)+VLOOKUP(I133,Points!$A$3:$H$15,8)</f>
        <v>0</v>
      </c>
      <c r="K133" s="25"/>
      <c r="L133" s="58" t="s">
        <v>37</v>
      </c>
      <c r="M133" s="9"/>
      <c r="N133" s="21">
        <f>VLOOKUP(M131,Points!$A$3:$J$15,10)+IF(M132="","0",Points!$J$17)+IF(M133="","0",Points!$J$18)+IF(M134="","0",Points!$J$19)</f>
        <v>0</v>
      </c>
      <c r="O133" s="25"/>
      <c r="P133" s="36"/>
      <c r="Q133" s="21" t="str">
        <f>IF(P133="","0",VLOOKUP(P133,Points!$Q$3:$R$102,2))</f>
        <v>0</v>
      </c>
      <c r="R133" s="21"/>
      <c r="S133" s="35"/>
      <c r="T133" s="21" t="str">
        <f>IF(S133="","0",VLOOKUP(S133,Points!$M$3:$N$102,2))</f>
        <v>0</v>
      </c>
      <c r="U133" s="26"/>
      <c r="V133" s="40"/>
      <c r="W133" s="122"/>
      <c r="X133" s="122"/>
      <c r="Y133" s="50"/>
    </row>
    <row r="134" spans="1:25" ht="12.75">
      <c r="A134" s="76"/>
      <c r="B134" s="76"/>
      <c r="C134" s="76"/>
      <c r="D134" s="76"/>
      <c r="E134" s="76"/>
      <c r="F134" s="76"/>
      <c r="G134" s="76"/>
      <c r="H134" s="76"/>
      <c r="I134" s="76"/>
      <c r="J134" s="25"/>
      <c r="K134" s="25"/>
      <c r="L134" s="111" t="s">
        <v>174</v>
      </c>
      <c r="M134" s="73" t="str">
        <f>(IF(S131="Large Model","Yes",IF(S132="Large Model","Yes",IF(S133="Large Model","Yes",IF(S134="Large Model","Yes","No")))))</f>
        <v>No</v>
      </c>
      <c r="N134" s="25"/>
      <c r="O134" s="25"/>
      <c r="P134" s="36"/>
      <c r="Q134" s="21" t="str">
        <f>IF(P134="","0",VLOOKUP(P134,Points!$Q$3:$R$102,2))</f>
        <v>0</v>
      </c>
      <c r="R134" s="21"/>
      <c r="S134" s="35"/>
      <c r="T134" s="21" t="str">
        <f>IF(S134="","0",VLOOKUP(S134,Points!$M$3:$N$102,2))</f>
        <v>0</v>
      </c>
      <c r="U134" s="26"/>
      <c r="V134" s="40"/>
      <c r="W134" s="8"/>
      <c r="X134" s="56">
        <f>SUM(V131*W134)</f>
        <v>0</v>
      </c>
      <c r="Y134" s="50"/>
    </row>
    <row r="135" spans="1:25" ht="12.75">
      <c r="A135" s="49"/>
      <c r="B135" s="123"/>
      <c r="C135" s="26"/>
      <c r="D135" s="26"/>
      <c r="E135" s="26"/>
      <c r="F135" s="26"/>
      <c r="G135" s="26"/>
      <c r="H135" s="26"/>
      <c r="I135" s="26"/>
      <c r="J135" s="25"/>
      <c r="K135" s="25"/>
      <c r="L135" s="26"/>
      <c r="M135" s="26"/>
      <c r="N135" s="26"/>
      <c r="O135" s="26"/>
      <c r="P135" s="75"/>
      <c r="Q135" s="25"/>
      <c r="R135" s="25"/>
      <c r="S135" s="25"/>
      <c r="T135" s="25"/>
      <c r="U135" s="25"/>
      <c r="V135" s="25"/>
      <c r="W135" s="26"/>
      <c r="X135" s="42"/>
      <c r="Y135" s="50"/>
    </row>
    <row r="136" spans="1:25" ht="12.75">
      <c r="A136" s="49"/>
      <c r="B136" s="124"/>
      <c r="C136" s="26"/>
      <c r="D136" s="126" t="s">
        <v>121</v>
      </c>
      <c r="E136" s="127"/>
      <c r="F136" s="127"/>
      <c r="G136" s="128"/>
      <c r="H136" s="21" t="s">
        <v>9</v>
      </c>
      <c r="I136" s="26"/>
      <c r="J136" s="40"/>
      <c r="K136" s="40"/>
      <c r="L136" s="129" t="s">
        <v>29</v>
      </c>
      <c r="M136" s="129"/>
      <c r="N136" s="21" t="s">
        <v>9</v>
      </c>
      <c r="O136" s="42"/>
      <c r="P136" s="58" t="s">
        <v>190</v>
      </c>
      <c r="Q136" s="21" t="s">
        <v>9</v>
      </c>
      <c r="R136" s="21"/>
      <c r="S136" s="59" t="s">
        <v>51</v>
      </c>
      <c r="T136" s="77" t="s">
        <v>9</v>
      </c>
      <c r="U136" s="40"/>
      <c r="V136" s="76"/>
      <c r="W136" s="76"/>
      <c r="X136" s="76"/>
      <c r="Y136" s="50"/>
    </row>
    <row r="137" spans="1:25" ht="12.75" customHeight="1">
      <c r="A137" s="49"/>
      <c r="B137" s="124"/>
      <c r="C137" s="26"/>
      <c r="D137" s="118"/>
      <c r="E137" s="119"/>
      <c r="F137" s="119"/>
      <c r="G137" s="120"/>
      <c r="H137" s="21" t="str">
        <f>IF(D137="","0",VLOOKUP(D137,Points!$Y$3:$Z$102,2))</f>
        <v>0</v>
      </c>
      <c r="I137" s="26"/>
      <c r="J137" s="40"/>
      <c r="K137" s="41" t="s">
        <v>40</v>
      </c>
      <c r="L137" s="121"/>
      <c r="M137" s="121"/>
      <c r="N137" s="21" t="str">
        <f>IF(L137="","0",VLOOKUP(L137,Points!$U$3:$V$102,2))</f>
        <v>0</v>
      </c>
      <c r="O137" s="42"/>
      <c r="P137" s="36"/>
      <c r="Q137" s="21" t="str">
        <f>IF(P137="","0",VLOOKUP(P137,Points!$Q$3:$R$102,2))</f>
        <v>0</v>
      </c>
      <c r="R137" s="26"/>
      <c r="S137" s="35"/>
      <c r="T137" s="28"/>
      <c r="U137" s="40"/>
      <c r="V137" s="76"/>
      <c r="W137" s="76"/>
      <c r="X137" s="76"/>
      <c r="Y137" s="50"/>
    </row>
    <row r="138" spans="1:25" ht="12.75" customHeight="1">
      <c r="A138" s="49"/>
      <c r="B138" s="125"/>
      <c r="C138" s="26"/>
      <c r="D138" s="118"/>
      <c r="E138" s="119"/>
      <c r="F138" s="119"/>
      <c r="G138" s="120"/>
      <c r="H138" s="21" t="str">
        <f>IF(D138="","0",VLOOKUP(D138,Points!$Y$3:$Z$102,2))</f>
        <v>0</v>
      </c>
      <c r="I138" s="26"/>
      <c r="J138" s="40"/>
      <c r="K138" s="41" t="s">
        <v>41</v>
      </c>
      <c r="L138" s="121"/>
      <c r="M138" s="121"/>
      <c r="N138" s="21" t="str">
        <f>IF(L138="","0",ROUNDUP((VLOOKUP(L138,Points!$U$3:$V$102,2)/2),0))</f>
        <v>0</v>
      </c>
      <c r="O138" s="42"/>
      <c r="P138" s="36"/>
      <c r="Q138" s="21" t="str">
        <f>IF(P138="","0",VLOOKUP(P138,Points!$Q$3:$R$102,2))</f>
        <v>0</v>
      </c>
      <c r="R138" s="26"/>
      <c r="S138" s="35"/>
      <c r="T138" s="28"/>
      <c r="U138" s="40"/>
      <c r="V138" s="76"/>
      <c r="W138" s="76"/>
      <c r="X138" s="76"/>
      <c r="Y138" s="50"/>
    </row>
    <row r="139" spans="1:25" ht="12.75" customHeight="1">
      <c r="A139" s="49"/>
      <c r="B139" s="76"/>
      <c r="C139" s="26"/>
      <c r="D139" s="118"/>
      <c r="E139" s="119"/>
      <c r="F139" s="119"/>
      <c r="G139" s="120"/>
      <c r="H139" s="21" t="str">
        <f>IF(D139="","0",VLOOKUP(D139,Points!$Y$3:$Z$102,2))</f>
        <v>0</v>
      </c>
      <c r="I139" s="26"/>
      <c r="J139" s="40"/>
      <c r="K139" s="41" t="s">
        <v>40</v>
      </c>
      <c r="L139" s="121"/>
      <c r="M139" s="121"/>
      <c r="N139" s="21" t="str">
        <f>IF(L139="","0",VLOOKUP(L139,Points!$U$3:$V$102,2))</f>
        <v>0</v>
      </c>
      <c r="O139" s="42"/>
      <c r="P139" s="36"/>
      <c r="Q139" s="21" t="str">
        <f>IF(P139="","0",VLOOKUP(P139,Points!$Q$3:$R$102,2))</f>
        <v>0</v>
      </c>
      <c r="R139" s="21"/>
      <c r="S139" s="35"/>
      <c r="T139" s="28"/>
      <c r="U139" s="40"/>
      <c r="V139" s="76"/>
      <c r="W139" s="76"/>
      <c r="X139" s="76"/>
      <c r="Y139" s="50"/>
    </row>
    <row r="140" spans="1:25" ht="12.75" customHeight="1">
      <c r="A140" s="49"/>
      <c r="B140" s="75" t="str">
        <f>IF(V131&gt;Points!$A$17,"Elite","Core")</f>
        <v>Core</v>
      </c>
      <c r="C140" s="26"/>
      <c r="D140" s="118"/>
      <c r="E140" s="119"/>
      <c r="F140" s="119"/>
      <c r="G140" s="120"/>
      <c r="H140" s="21" t="str">
        <f>IF(D140="","0",VLOOKUP(D140,Points!$Y$3:$Z$102,2))</f>
        <v>0</v>
      </c>
      <c r="I140" s="26"/>
      <c r="J140" s="40"/>
      <c r="K140" s="41" t="s">
        <v>41</v>
      </c>
      <c r="L140" s="121"/>
      <c r="M140" s="121"/>
      <c r="N140" s="21" t="str">
        <f>IF(L140="","0",ROUNDUP((VLOOKUP(L140,Points!$U$3:$V$102,2)/2),0))</f>
        <v>0</v>
      </c>
      <c r="O140" s="42"/>
      <c r="P140" s="36"/>
      <c r="Q140" s="21" t="str">
        <f>IF(P140="","0",VLOOKUP(P140,Points!$Q$3:$R$102,2))</f>
        <v>0</v>
      </c>
      <c r="R140" s="21"/>
      <c r="S140" s="35"/>
      <c r="T140" s="28"/>
      <c r="U140" s="40"/>
      <c r="V140" s="76"/>
      <c r="W140" s="76"/>
      <c r="X140" s="76"/>
      <c r="Y140" s="50"/>
    </row>
    <row r="141" spans="1:25" ht="12.75" customHeight="1">
      <c r="A141" s="51"/>
      <c r="B141" s="81"/>
      <c r="C141" s="53"/>
      <c r="D141" s="53"/>
      <c r="E141" s="53"/>
      <c r="F141" s="53"/>
      <c r="G141" s="53"/>
      <c r="H141" s="53"/>
      <c r="I141" s="53"/>
      <c r="J141" s="52"/>
      <c r="K141" s="52"/>
      <c r="L141" s="54"/>
      <c r="M141" s="54"/>
      <c r="N141" s="54"/>
      <c r="O141" s="54"/>
      <c r="P141" s="80"/>
      <c r="Q141" s="52"/>
      <c r="R141" s="52"/>
      <c r="S141" s="52"/>
      <c r="T141" s="52"/>
      <c r="U141" s="52"/>
      <c r="V141" s="52"/>
      <c r="W141" s="54"/>
      <c r="X141" s="54"/>
      <c r="Y141" s="55"/>
    </row>
    <row r="143" spans="1:25" ht="12.75">
      <c r="A143" s="43"/>
      <c r="B143" s="44"/>
      <c r="C143" s="45"/>
      <c r="D143" s="45"/>
      <c r="E143" s="45"/>
      <c r="F143" s="45"/>
      <c r="G143" s="45"/>
      <c r="H143" s="45"/>
      <c r="I143" s="45"/>
      <c r="J143" s="46"/>
      <c r="K143" s="46"/>
      <c r="L143" s="45"/>
      <c r="M143" s="45"/>
      <c r="N143" s="45"/>
      <c r="O143" s="44"/>
      <c r="P143" s="79"/>
      <c r="Q143" s="47"/>
      <c r="R143" s="47"/>
      <c r="S143" s="47"/>
      <c r="T143" s="47"/>
      <c r="U143" s="47"/>
      <c r="V143" s="46"/>
      <c r="W143" s="44"/>
      <c r="X143" s="44"/>
      <c r="Y143" s="48"/>
    </row>
    <row r="144" spans="1:25" ht="12.75" customHeight="1">
      <c r="A144" s="49"/>
      <c r="B144" s="57" t="s">
        <v>188</v>
      </c>
      <c r="C144" s="8" t="s">
        <v>1</v>
      </c>
      <c r="D144" s="8" t="s">
        <v>2</v>
      </c>
      <c r="E144" s="8" t="s">
        <v>3</v>
      </c>
      <c r="F144" s="8" t="s">
        <v>4</v>
      </c>
      <c r="G144" s="8" t="s">
        <v>5</v>
      </c>
      <c r="H144" s="8" t="s">
        <v>6</v>
      </c>
      <c r="I144" s="8" t="s">
        <v>7</v>
      </c>
      <c r="J144" s="21" t="s">
        <v>9</v>
      </c>
      <c r="K144" s="25"/>
      <c r="L144" s="58" t="s">
        <v>39</v>
      </c>
      <c r="M144" s="8"/>
      <c r="N144" s="8" t="s">
        <v>38</v>
      </c>
      <c r="O144" s="21"/>
      <c r="P144" s="58" t="s">
        <v>8</v>
      </c>
      <c r="Q144" s="21" t="s">
        <v>9</v>
      </c>
      <c r="R144" s="21"/>
      <c r="S144" s="59" t="s">
        <v>138</v>
      </c>
      <c r="T144" s="21" t="s">
        <v>9</v>
      </c>
      <c r="U144" s="26"/>
      <c r="V144" s="38" t="s">
        <v>0</v>
      </c>
      <c r="W144" s="122" t="s">
        <v>49</v>
      </c>
      <c r="X144" s="122" t="s">
        <v>50</v>
      </c>
      <c r="Y144" s="50"/>
    </row>
    <row r="145" spans="1:25" ht="12.75">
      <c r="A145" s="83">
        <v>1</v>
      </c>
      <c r="B145" s="39"/>
      <c r="C145" s="11"/>
      <c r="D145" s="9"/>
      <c r="E145" s="9"/>
      <c r="F145" s="9"/>
      <c r="G145" s="11"/>
      <c r="H145" s="11"/>
      <c r="I145" s="11"/>
      <c r="J145" s="21">
        <f>VLOOKUP(C145,Points!$A$3:$H$15,2)+VLOOKUP(D145,Points!$A$3:$H$15,3)+VLOOKUP(E145,Points!$A$3:$H$15,4)+VLOOKUP(F145,Points!$A$3:$H$15,5)+VLOOKUP(G145,Points!$A$3:$H$15,6)+VLOOKUP(H145,Points!$A$3:$H$15,7)+VLOOKUP(I145,Points!$A$3:$H$15,8)</f>
        <v>0</v>
      </c>
      <c r="K145" s="25"/>
      <c r="L145" s="58" t="s">
        <v>94</v>
      </c>
      <c r="M145" s="9"/>
      <c r="N145" s="8">
        <f>SUM(M145:M147)+(IF(S145="Large Model","1",IF(S146="Large Model","1",IF(S147="Large Model","1",IF(S148="Large Model","1","0")))))</f>
        <v>0</v>
      </c>
      <c r="O145" s="21"/>
      <c r="P145" s="36"/>
      <c r="Q145" s="21" t="str">
        <f>IF(P145="","0",VLOOKUP(P145,Points!$Q$3:$R$102,2))</f>
        <v>0</v>
      </c>
      <c r="R145" s="21"/>
      <c r="S145" s="35"/>
      <c r="T145" s="21" t="str">
        <f>IF(S145="","0",VLOOKUP(S145,Points!$M$3:$N$102,2))</f>
        <v>0</v>
      </c>
      <c r="U145" s="26"/>
      <c r="V145" s="70">
        <f>SUM(J145:J147)+SUM(H151:H154)+N147+SUM(N151:N154)+SUM(Q145:Q148)+SUM(Q151:Q154)+SUM(T145:T148)+SUM(T151:T154)</f>
        <v>0</v>
      </c>
      <c r="W145" s="122"/>
      <c r="X145" s="122"/>
      <c r="Y145" s="50"/>
    </row>
    <row r="146" spans="1:25" ht="12.75">
      <c r="A146" s="83">
        <v>2</v>
      </c>
      <c r="B146" s="39"/>
      <c r="C146" s="19"/>
      <c r="D146" s="18"/>
      <c r="E146" s="9"/>
      <c r="F146" s="10"/>
      <c r="G146" s="12"/>
      <c r="H146" s="13"/>
      <c r="I146" s="14"/>
      <c r="J146" s="21">
        <f>VLOOKUP(D146,Points!$A$3:$H$15,3)+VLOOKUP(E146,Points!$A$3:$H$15,4)+VLOOKUP(F146,Points!$A$3:$H$15,5)</f>
        <v>0</v>
      </c>
      <c r="K146" s="25"/>
      <c r="L146" s="58" t="s">
        <v>10</v>
      </c>
      <c r="M146" s="9"/>
      <c r="N146" s="21" t="s">
        <v>9</v>
      </c>
      <c r="O146" s="21"/>
      <c r="P146" s="36"/>
      <c r="Q146" s="21" t="str">
        <f>IF(P146="","0",VLOOKUP(P146,Points!$Q$3:$R$102,2))</f>
        <v>0</v>
      </c>
      <c r="R146" s="21"/>
      <c r="S146" s="35"/>
      <c r="T146" s="21" t="str">
        <f>IF(S146="","0",VLOOKUP(S146,Points!$M$3:$N$102,2))</f>
        <v>0</v>
      </c>
      <c r="U146" s="26"/>
      <c r="V146" s="25"/>
      <c r="W146" s="122"/>
      <c r="X146" s="122"/>
      <c r="Y146" s="50"/>
    </row>
    <row r="147" spans="1:25" ht="12.75">
      <c r="A147" s="84">
        <v>3</v>
      </c>
      <c r="B147" s="39"/>
      <c r="C147" s="20"/>
      <c r="D147" s="18"/>
      <c r="E147" s="9"/>
      <c r="F147" s="10"/>
      <c r="G147" s="15"/>
      <c r="H147" s="16"/>
      <c r="I147" s="17"/>
      <c r="J147" s="21">
        <f>VLOOKUP(C147,Points!$A$3:$H$15,2)+VLOOKUP(D147,Points!$A$3:$H$15,3)+VLOOKUP(E147,Points!$A$3:$H$15,4)+VLOOKUP(F147,Points!$A$3:$H$15,5)+VLOOKUP(G147,Points!$A$3:$H$15,6)+VLOOKUP(H147,Points!$A$3:$H$15,7)+VLOOKUP(I147,Points!$A$3:$H$15,8)</f>
        <v>0</v>
      </c>
      <c r="K147" s="25"/>
      <c r="L147" s="58" t="s">
        <v>37</v>
      </c>
      <c r="M147" s="9"/>
      <c r="N147" s="21">
        <f>VLOOKUP(M145,Points!$A$3:$J$15,10)+IF(M146="","0",Points!$J$17)+IF(M147="","0",Points!$J$18)+IF(M148="","0",Points!$J$19)</f>
        <v>0</v>
      </c>
      <c r="O147" s="25"/>
      <c r="P147" s="36"/>
      <c r="Q147" s="21" t="str">
        <f>IF(P147="","0",VLOOKUP(P147,Points!$Q$3:$R$102,2))</f>
        <v>0</v>
      </c>
      <c r="R147" s="21"/>
      <c r="S147" s="35"/>
      <c r="T147" s="21" t="str">
        <f>IF(S147="","0",VLOOKUP(S147,Points!$M$3:$N$102,2))</f>
        <v>0</v>
      </c>
      <c r="U147" s="26"/>
      <c r="V147" s="40"/>
      <c r="W147" s="122"/>
      <c r="X147" s="122"/>
      <c r="Y147" s="50"/>
    </row>
    <row r="148" spans="1:25" ht="12.75">
      <c r="A148" s="76"/>
      <c r="B148" s="76"/>
      <c r="C148" s="76"/>
      <c r="D148" s="76"/>
      <c r="E148" s="76"/>
      <c r="F148" s="76"/>
      <c r="G148" s="76"/>
      <c r="H148" s="76"/>
      <c r="I148" s="76"/>
      <c r="J148" s="25"/>
      <c r="K148" s="25"/>
      <c r="L148" s="111" t="s">
        <v>174</v>
      </c>
      <c r="M148" s="73" t="str">
        <f>(IF(S145="Large Model","Yes",IF(S146="Large Model","Yes",IF(S147="Large Model","Yes",IF(S148="Large Model","Yes","No")))))</f>
        <v>No</v>
      </c>
      <c r="N148" s="25"/>
      <c r="O148" s="25"/>
      <c r="P148" s="36"/>
      <c r="Q148" s="21" t="str">
        <f>IF(P148="","0",VLOOKUP(P148,Points!$Q$3:$R$102,2))</f>
        <v>0</v>
      </c>
      <c r="R148" s="21"/>
      <c r="S148" s="35"/>
      <c r="T148" s="21" t="str">
        <f>IF(S148="","0",VLOOKUP(S148,Points!$M$3:$N$102,2))</f>
        <v>0</v>
      </c>
      <c r="U148" s="26"/>
      <c r="V148" s="40"/>
      <c r="W148" s="8"/>
      <c r="X148" s="56">
        <f>SUM(V145*W148)</f>
        <v>0</v>
      </c>
      <c r="Y148" s="50"/>
    </row>
    <row r="149" spans="1:25" ht="12.75">
      <c r="A149" s="49"/>
      <c r="B149" s="123"/>
      <c r="C149" s="26"/>
      <c r="D149" s="26"/>
      <c r="E149" s="26"/>
      <c r="F149" s="26"/>
      <c r="G149" s="26"/>
      <c r="H149" s="26"/>
      <c r="I149" s="26"/>
      <c r="J149" s="25"/>
      <c r="K149" s="25"/>
      <c r="L149" s="26"/>
      <c r="M149" s="26"/>
      <c r="N149" s="26"/>
      <c r="O149" s="26"/>
      <c r="P149" s="75"/>
      <c r="Q149" s="25"/>
      <c r="R149" s="25"/>
      <c r="S149" s="25"/>
      <c r="T149" s="25"/>
      <c r="U149" s="25"/>
      <c r="V149" s="25"/>
      <c r="W149" s="26"/>
      <c r="X149" s="42"/>
      <c r="Y149" s="50"/>
    </row>
    <row r="150" spans="1:25" ht="12.75">
      <c r="A150" s="49"/>
      <c r="B150" s="124"/>
      <c r="C150" s="26"/>
      <c r="D150" s="126" t="s">
        <v>121</v>
      </c>
      <c r="E150" s="127"/>
      <c r="F150" s="127"/>
      <c r="G150" s="128"/>
      <c r="H150" s="21" t="s">
        <v>9</v>
      </c>
      <c r="I150" s="26"/>
      <c r="J150" s="40"/>
      <c r="K150" s="40"/>
      <c r="L150" s="129" t="s">
        <v>29</v>
      </c>
      <c r="M150" s="129"/>
      <c r="N150" s="21" t="s">
        <v>9</v>
      </c>
      <c r="O150" s="42"/>
      <c r="P150" s="58" t="s">
        <v>190</v>
      </c>
      <c r="Q150" s="21" t="s">
        <v>9</v>
      </c>
      <c r="R150" s="21"/>
      <c r="S150" s="59" t="s">
        <v>51</v>
      </c>
      <c r="T150" s="77" t="s">
        <v>9</v>
      </c>
      <c r="U150" s="40"/>
      <c r="V150" s="76"/>
      <c r="W150" s="76"/>
      <c r="X150" s="76"/>
      <c r="Y150" s="50"/>
    </row>
    <row r="151" spans="1:25" ht="12.75" customHeight="1">
      <c r="A151" s="49"/>
      <c r="B151" s="124"/>
      <c r="C151" s="26"/>
      <c r="D151" s="118"/>
      <c r="E151" s="119"/>
      <c r="F151" s="119"/>
      <c r="G151" s="120"/>
      <c r="H151" s="21" t="str">
        <f>IF(D151="","0",VLOOKUP(D151,Points!$Y$3:$Z$102,2))</f>
        <v>0</v>
      </c>
      <c r="I151" s="26"/>
      <c r="J151" s="40"/>
      <c r="K151" s="41" t="s">
        <v>40</v>
      </c>
      <c r="L151" s="121"/>
      <c r="M151" s="121"/>
      <c r="N151" s="21" t="str">
        <f>IF(L151="","0",VLOOKUP(L151,Points!$U$3:$V$102,2))</f>
        <v>0</v>
      </c>
      <c r="O151" s="42"/>
      <c r="P151" s="36"/>
      <c r="Q151" s="21" t="str">
        <f>IF(P151="","0",VLOOKUP(P151,Points!$Q$3:$R$102,2))</f>
        <v>0</v>
      </c>
      <c r="R151" s="26"/>
      <c r="S151" s="35"/>
      <c r="T151" s="28"/>
      <c r="U151" s="40"/>
      <c r="V151" s="76"/>
      <c r="W151" s="76"/>
      <c r="X151" s="76"/>
      <c r="Y151" s="50"/>
    </row>
    <row r="152" spans="1:25" ht="12.75" customHeight="1">
      <c r="A152" s="49"/>
      <c r="B152" s="125"/>
      <c r="C152" s="26"/>
      <c r="D152" s="118"/>
      <c r="E152" s="119"/>
      <c r="F152" s="119"/>
      <c r="G152" s="120"/>
      <c r="H152" s="21" t="str">
        <f>IF(D152="","0",VLOOKUP(D152,Points!$Y$3:$Z$102,2))</f>
        <v>0</v>
      </c>
      <c r="I152" s="26"/>
      <c r="J152" s="40"/>
      <c r="K152" s="41" t="s">
        <v>41</v>
      </c>
      <c r="L152" s="121"/>
      <c r="M152" s="121"/>
      <c r="N152" s="21" t="str">
        <f>IF(L152="","0",ROUNDUP((VLOOKUP(L152,Points!$U$3:$V$102,2)/2),0))</f>
        <v>0</v>
      </c>
      <c r="O152" s="42"/>
      <c r="P152" s="36"/>
      <c r="Q152" s="21" t="str">
        <f>IF(P152="","0",VLOOKUP(P152,Points!$Q$3:$R$102,2))</f>
        <v>0</v>
      </c>
      <c r="R152" s="26"/>
      <c r="S152" s="35"/>
      <c r="T152" s="28"/>
      <c r="U152" s="40"/>
      <c r="V152" s="76"/>
      <c r="W152" s="76"/>
      <c r="X152" s="76"/>
      <c r="Y152" s="50"/>
    </row>
    <row r="153" spans="1:25" ht="12.75" customHeight="1">
      <c r="A153" s="49"/>
      <c r="B153" s="76"/>
      <c r="C153" s="26"/>
      <c r="D153" s="118"/>
      <c r="E153" s="119"/>
      <c r="F153" s="119"/>
      <c r="G153" s="120"/>
      <c r="H153" s="21" t="str">
        <f>IF(D153="","0",VLOOKUP(D153,Points!$Y$3:$Z$102,2))</f>
        <v>0</v>
      </c>
      <c r="I153" s="26"/>
      <c r="J153" s="40"/>
      <c r="K153" s="41" t="s">
        <v>40</v>
      </c>
      <c r="L153" s="121"/>
      <c r="M153" s="121"/>
      <c r="N153" s="21" t="str">
        <f>IF(L153="","0",VLOOKUP(L153,Points!$U$3:$V$102,2))</f>
        <v>0</v>
      </c>
      <c r="O153" s="42"/>
      <c r="P153" s="36"/>
      <c r="Q153" s="21" t="str">
        <f>IF(P153="","0",VLOOKUP(P153,Points!$Q$3:$R$102,2))</f>
        <v>0</v>
      </c>
      <c r="R153" s="21"/>
      <c r="S153" s="35"/>
      <c r="T153" s="28"/>
      <c r="U153" s="40"/>
      <c r="V153" s="76"/>
      <c r="W153" s="76"/>
      <c r="X153" s="76"/>
      <c r="Y153" s="50"/>
    </row>
    <row r="154" spans="1:25" ht="12.75" customHeight="1">
      <c r="A154" s="49"/>
      <c r="B154" s="75" t="str">
        <f>IF(V145&gt;Points!$A$17,"Elite","Core")</f>
        <v>Core</v>
      </c>
      <c r="C154" s="26"/>
      <c r="D154" s="118"/>
      <c r="E154" s="119"/>
      <c r="F154" s="119"/>
      <c r="G154" s="120"/>
      <c r="H154" s="21" t="str">
        <f>IF(D154="","0",VLOOKUP(D154,Points!$Y$3:$Z$102,2))</f>
        <v>0</v>
      </c>
      <c r="I154" s="26"/>
      <c r="J154" s="40"/>
      <c r="K154" s="41" t="s">
        <v>41</v>
      </c>
      <c r="L154" s="121"/>
      <c r="M154" s="121"/>
      <c r="N154" s="21" t="str">
        <f>IF(L154="","0",ROUNDUP((VLOOKUP(L154,Points!$U$3:$V$102,2)/2),0))</f>
        <v>0</v>
      </c>
      <c r="O154" s="42"/>
      <c r="P154" s="36"/>
      <c r="Q154" s="21" t="str">
        <f>IF(P154="","0",VLOOKUP(P154,Points!$Q$3:$R$102,2))</f>
        <v>0</v>
      </c>
      <c r="R154" s="21"/>
      <c r="S154" s="35"/>
      <c r="T154" s="28"/>
      <c r="U154" s="40"/>
      <c r="V154" s="76"/>
      <c r="W154" s="76"/>
      <c r="X154" s="76"/>
      <c r="Y154" s="50"/>
    </row>
    <row r="155" spans="1:25" ht="12.75" customHeight="1">
      <c r="A155" s="51"/>
      <c r="B155" s="81"/>
      <c r="C155" s="53"/>
      <c r="D155" s="53"/>
      <c r="E155" s="53"/>
      <c r="F155" s="53"/>
      <c r="G155" s="53"/>
      <c r="H155" s="53"/>
      <c r="I155" s="53"/>
      <c r="J155" s="52"/>
      <c r="K155" s="52"/>
      <c r="L155" s="54"/>
      <c r="M155" s="54"/>
      <c r="N155" s="54"/>
      <c r="O155" s="54"/>
      <c r="P155" s="80"/>
      <c r="Q155" s="52"/>
      <c r="R155" s="52"/>
      <c r="S155" s="52"/>
      <c r="T155" s="52"/>
      <c r="U155" s="52"/>
      <c r="V155" s="52"/>
      <c r="W155" s="54"/>
      <c r="X155" s="54"/>
      <c r="Y155" s="55"/>
    </row>
    <row r="157" spans="1:25" ht="12.75">
      <c r="A157" s="43"/>
      <c r="B157" s="44"/>
      <c r="C157" s="45"/>
      <c r="D157" s="45"/>
      <c r="E157" s="45"/>
      <c r="F157" s="45"/>
      <c r="G157" s="45"/>
      <c r="H157" s="45"/>
      <c r="I157" s="45"/>
      <c r="J157" s="46"/>
      <c r="K157" s="46"/>
      <c r="L157" s="45"/>
      <c r="M157" s="45"/>
      <c r="N157" s="45"/>
      <c r="O157" s="44"/>
      <c r="P157" s="79"/>
      <c r="Q157" s="47"/>
      <c r="R157" s="47"/>
      <c r="S157" s="47"/>
      <c r="T157" s="47"/>
      <c r="U157" s="47"/>
      <c r="V157" s="46"/>
      <c r="W157" s="44"/>
      <c r="X157" s="44"/>
      <c r="Y157" s="48"/>
    </row>
    <row r="158" spans="1:25" ht="12.75" customHeight="1">
      <c r="A158" s="49"/>
      <c r="B158" s="57" t="s">
        <v>188</v>
      </c>
      <c r="C158" s="8" t="s">
        <v>1</v>
      </c>
      <c r="D158" s="8" t="s">
        <v>2</v>
      </c>
      <c r="E158" s="8" t="s">
        <v>3</v>
      </c>
      <c r="F158" s="8" t="s">
        <v>4</v>
      </c>
      <c r="G158" s="8" t="s">
        <v>5</v>
      </c>
      <c r="H158" s="8" t="s">
        <v>6</v>
      </c>
      <c r="I158" s="8" t="s">
        <v>7</v>
      </c>
      <c r="J158" s="21" t="s">
        <v>9</v>
      </c>
      <c r="K158" s="25"/>
      <c r="L158" s="58" t="s">
        <v>39</v>
      </c>
      <c r="M158" s="8"/>
      <c r="N158" s="8" t="s">
        <v>38</v>
      </c>
      <c r="O158" s="21"/>
      <c r="P158" s="58" t="s">
        <v>8</v>
      </c>
      <c r="Q158" s="21" t="s">
        <v>9</v>
      </c>
      <c r="R158" s="21"/>
      <c r="S158" s="59" t="s">
        <v>138</v>
      </c>
      <c r="T158" s="21" t="s">
        <v>9</v>
      </c>
      <c r="U158" s="26"/>
      <c r="V158" s="38" t="s">
        <v>0</v>
      </c>
      <c r="W158" s="122" t="s">
        <v>49</v>
      </c>
      <c r="X158" s="122" t="s">
        <v>50</v>
      </c>
      <c r="Y158" s="50"/>
    </row>
    <row r="159" spans="1:25" ht="12.75">
      <c r="A159" s="83">
        <v>1</v>
      </c>
      <c r="B159" s="39"/>
      <c r="C159" s="11"/>
      <c r="D159" s="9"/>
      <c r="E159" s="9"/>
      <c r="F159" s="9"/>
      <c r="G159" s="11"/>
      <c r="H159" s="11"/>
      <c r="I159" s="11"/>
      <c r="J159" s="21">
        <f>VLOOKUP(C159,Points!$A$3:$H$15,2)+VLOOKUP(D159,Points!$A$3:$H$15,3)+VLOOKUP(E159,Points!$A$3:$H$15,4)+VLOOKUP(F159,Points!$A$3:$H$15,5)+VLOOKUP(G159,Points!$A$3:$H$15,6)+VLOOKUP(H159,Points!$A$3:$H$15,7)+VLOOKUP(I159,Points!$A$3:$H$15,8)</f>
        <v>0</v>
      </c>
      <c r="K159" s="25"/>
      <c r="L159" s="58" t="s">
        <v>94</v>
      </c>
      <c r="M159" s="9"/>
      <c r="N159" s="8">
        <f>SUM(M159:M161)+(IF(S159="Large Model","1",IF(S160="Large Model","1",IF(S161="Large Model","1",IF(S162="Large Model","1","0")))))</f>
        <v>0</v>
      </c>
      <c r="O159" s="21"/>
      <c r="P159" s="36"/>
      <c r="Q159" s="21" t="str">
        <f>IF(P159="","0",VLOOKUP(P159,Points!$Q$3:$R$102,2))</f>
        <v>0</v>
      </c>
      <c r="R159" s="21"/>
      <c r="S159" s="35"/>
      <c r="T159" s="21" t="str">
        <f>IF(S159="","0",VLOOKUP(S159,Points!$M$3:$N$102,2))</f>
        <v>0</v>
      </c>
      <c r="U159" s="26"/>
      <c r="V159" s="70">
        <f>SUM(J159:J161)+SUM(H165:H168)+N161+SUM(N165:N168)+SUM(Q159:Q162)+SUM(Q165:Q168)+SUM(T159:T162)+SUM(T165:T168)</f>
        <v>0</v>
      </c>
      <c r="W159" s="122"/>
      <c r="X159" s="122"/>
      <c r="Y159" s="50"/>
    </row>
    <row r="160" spans="1:25" ht="12.75">
      <c r="A160" s="83">
        <v>2</v>
      </c>
      <c r="B160" s="39"/>
      <c r="C160" s="19"/>
      <c r="D160" s="18"/>
      <c r="E160" s="9"/>
      <c r="F160" s="10"/>
      <c r="G160" s="12"/>
      <c r="H160" s="13"/>
      <c r="I160" s="14"/>
      <c r="J160" s="21">
        <f>VLOOKUP(D160,Points!$A$3:$H$15,3)+VLOOKUP(E160,Points!$A$3:$H$15,4)+VLOOKUP(F160,Points!$A$3:$H$15,5)</f>
        <v>0</v>
      </c>
      <c r="K160" s="25"/>
      <c r="L160" s="58" t="s">
        <v>10</v>
      </c>
      <c r="M160" s="9"/>
      <c r="N160" s="21" t="s">
        <v>9</v>
      </c>
      <c r="O160" s="21"/>
      <c r="P160" s="36"/>
      <c r="Q160" s="21" t="str">
        <f>IF(P160="","0",VLOOKUP(P160,Points!$Q$3:$R$102,2))</f>
        <v>0</v>
      </c>
      <c r="R160" s="21"/>
      <c r="S160" s="35"/>
      <c r="T160" s="21" t="str">
        <f>IF(S160="","0",VLOOKUP(S160,Points!$M$3:$N$102,2))</f>
        <v>0</v>
      </c>
      <c r="U160" s="26"/>
      <c r="V160" s="25"/>
      <c r="W160" s="122"/>
      <c r="X160" s="122"/>
      <c r="Y160" s="50"/>
    </row>
    <row r="161" spans="1:25" ht="12.75">
      <c r="A161" s="84">
        <v>3</v>
      </c>
      <c r="B161" s="39"/>
      <c r="C161" s="20"/>
      <c r="D161" s="18"/>
      <c r="E161" s="9"/>
      <c r="F161" s="10"/>
      <c r="G161" s="15"/>
      <c r="H161" s="16"/>
      <c r="I161" s="17"/>
      <c r="J161" s="21">
        <f>VLOOKUP(C161,Points!$A$3:$H$15,2)+VLOOKUP(D161,Points!$A$3:$H$15,3)+VLOOKUP(E161,Points!$A$3:$H$15,4)+VLOOKUP(F161,Points!$A$3:$H$15,5)+VLOOKUP(G161,Points!$A$3:$H$15,6)+VLOOKUP(H161,Points!$A$3:$H$15,7)+VLOOKUP(I161,Points!$A$3:$H$15,8)</f>
        <v>0</v>
      </c>
      <c r="K161" s="25"/>
      <c r="L161" s="58" t="s">
        <v>37</v>
      </c>
      <c r="M161" s="9"/>
      <c r="N161" s="21">
        <f>VLOOKUP(M159,Points!$A$3:$J$15,10)+IF(M160="","0",Points!$J$17)+IF(M161="","0",Points!$J$18)+IF(M162="","0",Points!$J$19)</f>
        <v>0</v>
      </c>
      <c r="O161" s="25"/>
      <c r="P161" s="36"/>
      <c r="Q161" s="21" t="str">
        <f>IF(P161="","0",VLOOKUP(P161,Points!$Q$3:$R$102,2))</f>
        <v>0</v>
      </c>
      <c r="R161" s="21"/>
      <c r="S161" s="35"/>
      <c r="T161" s="21" t="str">
        <f>IF(S161="","0",VLOOKUP(S161,Points!$M$3:$N$102,2))</f>
        <v>0</v>
      </c>
      <c r="U161" s="26"/>
      <c r="V161" s="40"/>
      <c r="W161" s="122"/>
      <c r="X161" s="122"/>
      <c r="Y161" s="50"/>
    </row>
    <row r="162" spans="1:25" ht="12.75">
      <c r="A162" s="76"/>
      <c r="B162" s="76"/>
      <c r="C162" s="76"/>
      <c r="D162" s="76"/>
      <c r="E162" s="76"/>
      <c r="F162" s="76"/>
      <c r="G162" s="76"/>
      <c r="H162" s="76"/>
      <c r="I162" s="76"/>
      <c r="J162" s="25"/>
      <c r="K162" s="25"/>
      <c r="L162" s="111" t="s">
        <v>174</v>
      </c>
      <c r="M162" s="73" t="str">
        <f>(IF(S159="Large Model","Yes",IF(S160="Large Model","Yes",IF(S161="Large Model","Yes",IF(S162="Large Model","Yes","No")))))</f>
        <v>No</v>
      </c>
      <c r="N162" s="25"/>
      <c r="O162" s="25"/>
      <c r="P162" s="36"/>
      <c r="Q162" s="21" t="str">
        <f>IF(P162="","0",VLOOKUP(P162,Points!$Q$3:$R$102,2))</f>
        <v>0</v>
      </c>
      <c r="R162" s="21"/>
      <c r="S162" s="35"/>
      <c r="T162" s="21" t="str">
        <f>IF(S162="","0",VLOOKUP(S162,Points!$M$3:$N$102,2))</f>
        <v>0</v>
      </c>
      <c r="U162" s="26"/>
      <c r="V162" s="40"/>
      <c r="W162" s="8"/>
      <c r="X162" s="56">
        <f>SUM(V159*W162)</f>
        <v>0</v>
      </c>
      <c r="Y162" s="50"/>
    </row>
    <row r="163" spans="1:25" ht="12.75">
      <c r="A163" s="49"/>
      <c r="B163" s="123"/>
      <c r="C163" s="26"/>
      <c r="D163" s="26"/>
      <c r="E163" s="26"/>
      <c r="F163" s="26"/>
      <c r="G163" s="26"/>
      <c r="H163" s="26"/>
      <c r="I163" s="26"/>
      <c r="J163" s="25"/>
      <c r="K163" s="25"/>
      <c r="L163" s="26"/>
      <c r="M163" s="26"/>
      <c r="N163" s="26"/>
      <c r="O163" s="26"/>
      <c r="P163" s="75"/>
      <c r="Q163" s="25"/>
      <c r="R163" s="25"/>
      <c r="S163" s="25"/>
      <c r="T163" s="25"/>
      <c r="U163" s="25"/>
      <c r="V163" s="25"/>
      <c r="W163" s="26"/>
      <c r="X163" s="42"/>
      <c r="Y163" s="50"/>
    </row>
    <row r="164" spans="1:25" ht="12.75">
      <c r="A164" s="49"/>
      <c r="B164" s="124"/>
      <c r="C164" s="26"/>
      <c r="D164" s="126" t="s">
        <v>121</v>
      </c>
      <c r="E164" s="127"/>
      <c r="F164" s="127"/>
      <c r="G164" s="128"/>
      <c r="H164" s="21" t="s">
        <v>9</v>
      </c>
      <c r="I164" s="26"/>
      <c r="J164" s="40"/>
      <c r="K164" s="40"/>
      <c r="L164" s="129" t="s">
        <v>29</v>
      </c>
      <c r="M164" s="129"/>
      <c r="N164" s="21" t="s">
        <v>9</v>
      </c>
      <c r="O164" s="42"/>
      <c r="P164" s="58" t="s">
        <v>190</v>
      </c>
      <c r="Q164" s="21" t="s">
        <v>9</v>
      </c>
      <c r="R164" s="21"/>
      <c r="S164" s="59" t="s">
        <v>51</v>
      </c>
      <c r="T164" s="77" t="s">
        <v>9</v>
      </c>
      <c r="U164" s="40"/>
      <c r="V164" s="76"/>
      <c r="W164" s="76"/>
      <c r="X164" s="76"/>
      <c r="Y164" s="50"/>
    </row>
    <row r="165" spans="1:25" ht="12.75" customHeight="1">
      <c r="A165" s="49"/>
      <c r="B165" s="124"/>
      <c r="C165" s="26"/>
      <c r="D165" s="118"/>
      <c r="E165" s="119"/>
      <c r="F165" s="119"/>
      <c r="G165" s="120"/>
      <c r="H165" s="21" t="str">
        <f>IF(D165="","0",VLOOKUP(D165,Points!$Y$3:$Z$102,2))</f>
        <v>0</v>
      </c>
      <c r="I165" s="26"/>
      <c r="J165" s="40"/>
      <c r="K165" s="41" t="s">
        <v>40</v>
      </c>
      <c r="L165" s="121"/>
      <c r="M165" s="121"/>
      <c r="N165" s="21" t="str">
        <f>IF(L165="","0",VLOOKUP(L165,Points!$U$3:$V$102,2))</f>
        <v>0</v>
      </c>
      <c r="O165" s="42"/>
      <c r="P165" s="36"/>
      <c r="Q165" s="21" t="str">
        <f>IF(P165="","0",VLOOKUP(P165,Points!$Q$3:$R$102,2))</f>
        <v>0</v>
      </c>
      <c r="R165" s="26"/>
      <c r="S165" s="35"/>
      <c r="T165" s="28"/>
      <c r="U165" s="40"/>
      <c r="V165" s="76"/>
      <c r="W165" s="76"/>
      <c r="X165" s="76"/>
      <c r="Y165" s="50"/>
    </row>
    <row r="166" spans="1:25" ht="12.75" customHeight="1">
      <c r="A166" s="49"/>
      <c r="B166" s="125"/>
      <c r="C166" s="26"/>
      <c r="D166" s="118"/>
      <c r="E166" s="119"/>
      <c r="F166" s="119"/>
      <c r="G166" s="120"/>
      <c r="H166" s="21" t="str">
        <f>IF(D166="","0",VLOOKUP(D166,Points!$Y$3:$Z$102,2))</f>
        <v>0</v>
      </c>
      <c r="I166" s="26"/>
      <c r="J166" s="40"/>
      <c r="K166" s="41" t="s">
        <v>41</v>
      </c>
      <c r="L166" s="121"/>
      <c r="M166" s="121"/>
      <c r="N166" s="21" t="str">
        <f>IF(L166="","0",ROUNDUP((VLOOKUP(L166,Points!$U$3:$V$102,2)/2),0))</f>
        <v>0</v>
      </c>
      <c r="O166" s="42"/>
      <c r="P166" s="36"/>
      <c r="Q166" s="21" t="str">
        <f>IF(P166="","0",VLOOKUP(P166,Points!$Q$3:$R$102,2))</f>
        <v>0</v>
      </c>
      <c r="R166" s="26"/>
      <c r="S166" s="35"/>
      <c r="T166" s="28"/>
      <c r="U166" s="40"/>
      <c r="V166" s="76"/>
      <c r="W166" s="76"/>
      <c r="X166" s="76"/>
      <c r="Y166" s="50"/>
    </row>
    <row r="167" spans="1:25" ht="12.75" customHeight="1">
      <c r="A167" s="49"/>
      <c r="B167" s="76"/>
      <c r="C167" s="26"/>
      <c r="D167" s="118"/>
      <c r="E167" s="119"/>
      <c r="F167" s="119"/>
      <c r="G167" s="120"/>
      <c r="H167" s="21" t="str">
        <f>IF(D167="","0",VLOOKUP(D167,Points!$Y$3:$Z$102,2))</f>
        <v>0</v>
      </c>
      <c r="I167" s="26"/>
      <c r="J167" s="40"/>
      <c r="K167" s="41" t="s">
        <v>40</v>
      </c>
      <c r="L167" s="121"/>
      <c r="M167" s="121"/>
      <c r="N167" s="21" t="str">
        <f>IF(L167="","0",VLOOKUP(L167,Points!$U$3:$V$102,2))</f>
        <v>0</v>
      </c>
      <c r="O167" s="42"/>
      <c r="P167" s="36"/>
      <c r="Q167" s="21" t="str">
        <f>IF(P167="","0",VLOOKUP(P167,Points!$Q$3:$R$102,2))</f>
        <v>0</v>
      </c>
      <c r="R167" s="21"/>
      <c r="S167" s="35"/>
      <c r="T167" s="28"/>
      <c r="U167" s="40"/>
      <c r="V167" s="76"/>
      <c r="W167" s="76"/>
      <c r="X167" s="76"/>
      <c r="Y167" s="50"/>
    </row>
    <row r="168" spans="1:25" ht="12.75" customHeight="1">
      <c r="A168" s="49"/>
      <c r="B168" s="75" t="str">
        <f>IF(V159&gt;Points!$A$17,"Elite","Core")</f>
        <v>Core</v>
      </c>
      <c r="C168" s="26"/>
      <c r="D168" s="118"/>
      <c r="E168" s="119"/>
      <c r="F168" s="119"/>
      <c r="G168" s="120"/>
      <c r="H168" s="21" t="str">
        <f>IF(D168="","0",VLOOKUP(D168,Points!$Y$3:$Z$102,2))</f>
        <v>0</v>
      </c>
      <c r="I168" s="26"/>
      <c r="J168" s="40"/>
      <c r="K168" s="41" t="s">
        <v>41</v>
      </c>
      <c r="L168" s="121"/>
      <c r="M168" s="121"/>
      <c r="N168" s="21" t="str">
        <f>IF(L168="","0",ROUNDUP((VLOOKUP(L168,Points!$U$3:$V$102,2)/2),0))</f>
        <v>0</v>
      </c>
      <c r="O168" s="42"/>
      <c r="P168" s="36"/>
      <c r="Q168" s="21" t="str">
        <f>IF(P168="","0",VLOOKUP(P168,Points!$Q$3:$R$102,2))</f>
        <v>0</v>
      </c>
      <c r="R168" s="21"/>
      <c r="S168" s="35"/>
      <c r="T168" s="28"/>
      <c r="U168" s="40"/>
      <c r="V168" s="76"/>
      <c r="W168" s="76"/>
      <c r="X168" s="76"/>
      <c r="Y168" s="50"/>
    </row>
    <row r="169" spans="1:25" ht="12.75" customHeight="1">
      <c r="A169" s="51"/>
      <c r="B169" s="81"/>
      <c r="C169" s="53"/>
      <c r="D169" s="53"/>
      <c r="E169" s="53"/>
      <c r="F169" s="53"/>
      <c r="G169" s="53"/>
      <c r="H169" s="53"/>
      <c r="I169" s="53"/>
      <c r="J169" s="52"/>
      <c r="K169" s="52"/>
      <c r="L169" s="54"/>
      <c r="M169" s="54"/>
      <c r="N169" s="54"/>
      <c r="O169" s="54"/>
      <c r="P169" s="80"/>
      <c r="Q169" s="52"/>
      <c r="R169" s="52"/>
      <c r="S169" s="52"/>
      <c r="T169" s="52"/>
      <c r="U169" s="52"/>
      <c r="V169" s="52"/>
      <c r="W169" s="54"/>
      <c r="X169" s="54"/>
      <c r="Y169" s="55"/>
    </row>
    <row r="170" ht="12.75" customHeight="1">
      <c r="B170" s="82"/>
    </row>
    <row r="171" spans="1:25" ht="12.75">
      <c r="A171" s="43"/>
      <c r="B171" s="44"/>
      <c r="C171" s="45"/>
      <c r="D171" s="45"/>
      <c r="E171" s="45"/>
      <c r="F171" s="45"/>
      <c r="G171" s="45"/>
      <c r="H171" s="45"/>
      <c r="I171" s="45"/>
      <c r="J171" s="46"/>
      <c r="K171" s="46"/>
      <c r="L171" s="45"/>
      <c r="M171" s="45"/>
      <c r="N171" s="45"/>
      <c r="O171" s="44"/>
      <c r="P171" s="79"/>
      <c r="Q171" s="47"/>
      <c r="R171" s="47"/>
      <c r="S171" s="47"/>
      <c r="T171" s="47"/>
      <c r="U171" s="47"/>
      <c r="V171" s="46"/>
      <c r="W171" s="44"/>
      <c r="X171" s="44"/>
      <c r="Y171" s="48"/>
    </row>
    <row r="172" spans="1:25" ht="12.75" customHeight="1">
      <c r="A172" s="49"/>
      <c r="B172" s="57" t="s">
        <v>188</v>
      </c>
      <c r="C172" s="8" t="s">
        <v>1</v>
      </c>
      <c r="D172" s="8" t="s">
        <v>2</v>
      </c>
      <c r="E172" s="8" t="s">
        <v>3</v>
      </c>
      <c r="F172" s="8" t="s">
        <v>4</v>
      </c>
      <c r="G172" s="8" t="s">
        <v>5</v>
      </c>
      <c r="H172" s="8" t="s">
        <v>6</v>
      </c>
      <c r="I172" s="8" t="s">
        <v>7</v>
      </c>
      <c r="J172" s="21" t="s">
        <v>9</v>
      </c>
      <c r="K172" s="25"/>
      <c r="L172" s="58" t="s">
        <v>39</v>
      </c>
      <c r="M172" s="8"/>
      <c r="N172" s="8" t="s">
        <v>38</v>
      </c>
      <c r="O172" s="21"/>
      <c r="P172" s="58" t="s">
        <v>8</v>
      </c>
      <c r="Q172" s="21" t="s">
        <v>9</v>
      </c>
      <c r="R172" s="21"/>
      <c r="S172" s="59" t="s">
        <v>138</v>
      </c>
      <c r="T172" s="21" t="s">
        <v>9</v>
      </c>
      <c r="U172" s="26"/>
      <c r="V172" s="38" t="s">
        <v>0</v>
      </c>
      <c r="W172" s="122" t="s">
        <v>49</v>
      </c>
      <c r="X172" s="122" t="s">
        <v>50</v>
      </c>
      <c r="Y172" s="50"/>
    </row>
    <row r="173" spans="1:25" ht="12.75">
      <c r="A173" s="83">
        <v>1</v>
      </c>
      <c r="B173" s="39"/>
      <c r="C173" s="11"/>
      <c r="D173" s="9"/>
      <c r="E173" s="9"/>
      <c r="F173" s="9"/>
      <c r="G173" s="11"/>
      <c r="H173" s="11"/>
      <c r="I173" s="11"/>
      <c r="J173" s="21">
        <f>VLOOKUP(C173,Points!$A$3:$H$15,2)+VLOOKUP(D173,Points!$A$3:$H$15,3)+VLOOKUP(E173,Points!$A$3:$H$15,4)+VLOOKUP(F173,Points!$A$3:$H$15,5)+VLOOKUP(G173,Points!$A$3:$H$15,6)+VLOOKUP(H173,Points!$A$3:$H$15,7)+VLOOKUP(I173,Points!$A$3:$H$15,8)</f>
        <v>0</v>
      </c>
      <c r="K173" s="25"/>
      <c r="L173" s="58" t="s">
        <v>94</v>
      </c>
      <c r="M173" s="9"/>
      <c r="N173" s="8">
        <f>SUM(M173:M175)+(IF(S173="Large Model","1",IF(S174="Large Model","1",IF(S175="Large Model","1",IF(S176="Large Model","1","0")))))</f>
        <v>0</v>
      </c>
      <c r="O173" s="21"/>
      <c r="P173" s="36"/>
      <c r="Q173" s="21" t="str">
        <f>IF(P173="","0",VLOOKUP(P173,Points!$Q$3:$R$102,2))</f>
        <v>0</v>
      </c>
      <c r="R173" s="21"/>
      <c r="S173" s="35"/>
      <c r="T173" s="21" t="str">
        <f>IF(S173="","0",VLOOKUP(S173,Points!$M$3:$N$102,2))</f>
        <v>0</v>
      </c>
      <c r="U173" s="26"/>
      <c r="V173" s="70">
        <f>SUM(J173:J175)+SUM(H179:H182)+N175+SUM(N179:N182)+SUM(Q173:Q176)+SUM(Q179:Q182)+SUM(T173:T176)+SUM(T179:T182)</f>
        <v>0</v>
      </c>
      <c r="W173" s="122"/>
      <c r="X173" s="122"/>
      <c r="Y173" s="50"/>
    </row>
    <row r="174" spans="1:25" ht="12.75">
      <c r="A174" s="83">
        <v>2</v>
      </c>
      <c r="B174" s="39"/>
      <c r="C174" s="19"/>
      <c r="D174" s="18"/>
      <c r="E174" s="9"/>
      <c r="F174" s="10"/>
      <c r="G174" s="12"/>
      <c r="H174" s="13"/>
      <c r="I174" s="14"/>
      <c r="J174" s="21">
        <f>VLOOKUP(D174,Points!$A$3:$H$15,3)+VLOOKUP(E174,Points!$A$3:$H$15,4)+VLOOKUP(F174,Points!$A$3:$H$15,5)</f>
        <v>0</v>
      </c>
      <c r="K174" s="25"/>
      <c r="L174" s="58" t="s">
        <v>10</v>
      </c>
      <c r="M174" s="9"/>
      <c r="N174" s="21" t="s">
        <v>9</v>
      </c>
      <c r="O174" s="21"/>
      <c r="P174" s="36"/>
      <c r="Q174" s="21" t="str">
        <f>IF(P174="","0",VLOOKUP(P174,Points!$Q$3:$R$102,2))</f>
        <v>0</v>
      </c>
      <c r="R174" s="21"/>
      <c r="S174" s="35"/>
      <c r="T174" s="21" t="str">
        <f>IF(S174="","0",VLOOKUP(S174,Points!$M$3:$N$102,2))</f>
        <v>0</v>
      </c>
      <c r="U174" s="26"/>
      <c r="V174" s="25"/>
      <c r="W174" s="122"/>
      <c r="X174" s="122"/>
      <c r="Y174" s="50"/>
    </row>
    <row r="175" spans="1:25" ht="12.75">
      <c r="A175" s="84">
        <v>3</v>
      </c>
      <c r="B175" s="39"/>
      <c r="C175" s="20"/>
      <c r="D175" s="18"/>
      <c r="E175" s="9"/>
      <c r="F175" s="10"/>
      <c r="G175" s="15"/>
      <c r="H175" s="16"/>
      <c r="I175" s="17"/>
      <c r="J175" s="21">
        <f>VLOOKUP(C175,Points!$A$3:$H$15,2)+VLOOKUP(D175,Points!$A$3:$H$15,3)+VLOOKUP(E175,Points!$A$3:$H$15,4)+VLOOKUP(F175,Points!$A$3:$H$15,5)+VLOOKUP(G175,Points!$A$3:$H$15,6)+VLOOKUP(H175,Points!$A$3:$H$15,7)+VLOOKUP(I175,Points!$A$3:$H$15,8)</f>
        <v>0</v>
      </c>
      <c r="K175" s="25"/>
      <c r="L175" s="58" t="s">
        <v>37</v>
      </c>
      <c r="M175" s="9"/>
      <c r="N175" s="21">
        <f>VLOOKUP(M173,Points!$A$3:$J$15,10)+IF(M174="","0",Points!$J$17)+IF(M175="","0",Points!$J$18)+IF(M176="","0",Points!$J$19)</f>
        <v>0</v>
      </c>
      <c r="O175" s="25"/>
      <c r="P175" s="36"/>
      <c r="Q175" s="21" t="str">
        <f>IF(P175="","0",VLOOKUP(P175,Points!$Q$3:$R$102,2))</f>
        <v>0</v>
      </c>
      <c r="R175" s="21"/>
      <c r="S175" s="35"/>
      <c r="T175" s="21" t="str">
        <f>IF(S175="","0",VLOOKUP(S175,Points!$M$3:$N$102,2))</f>
        <v>0</v>
      </c>
      <c r="U175" s="26"/>
      <c r="V175" s="40"/>
      <c r="W175" s="122"/>
      <c r="X175" s="122"/>
      <c r="Y175" s="50"/>
    </row>
    <row r="176" spans="1:25" ht="12.75">
      <c r="A176" s="76"/>
      <c r="B176" s="76"/>
      <c r="C176" s="76"/>
      <c r="D176" s="76"/>
      <c r="E176" s="76"/>
      <c r="F176" s="76"/>
      <c r="G176" s="76"/>
      <c r="H176" s="76"/>
      <c r="I176" s="76"/>
      <c r="J176" s="25"/>
      <c r="K176" s="25"/>
      <c r="L176" s="111" t="s">
        <v>174</v>
      </c>
      <c r="M176" s="73" t="str">
        <f>(IF(S173="Large Model","Yes",IF(S174="Large Model","Yes",IF(S175="Large Model","Yes",IF(S176="Large Model","Yes","No")))))</f>
        <v>No</v>
      </c>
      <c r="N176" s="25"/>
      <c r="O176" s="25"/>
      <c r="P176" s="36"/>
      <c r="Q176" s="21" t="str">
        <f>IF(P176="","0",VLOOKUP(P176,Points!$Q$3:$R$102,2))</f>
        <v>0</v>
      </c>
      <c r="R176" s="21"/>
      <c r="S176" s="35"/>
      <c r="T176" s="21" t="str">
        <f>IF(S176="","0",VLOOKUP(S176,Points!$M$3:$N$102,2))</f>
        <v>0</v>
      </c>
      <c r="U176" s="26"/>
      <c r="V176" s="40"/>
      <c r="W176" s="8"/>
      <c r="X176" s="56">
        <f>SUM(V173*W176)</f>
        <v>0</v>
      </c>
      <c r="Y176" s="50"/>
    </row>
    <row r="177" spans="1:25" ht="12.75">
      <c r="A177" s="49"/>
      <c r="B177" s="123"/>
      <c r="C177" s="26"/>
      <c r="D177" s="26"/>
      <c r="E177" s="26"/>
      <c r="F177" s="26"/>
      <c r="G177" s="26"/>
      <c r="H177" s="26"/>
      <c r="I177" s="26"/>
      <c r="J177" s="25"/>
      <c r="K177" s="25"/>
      <c r="L177" s="26"/>
      <c r="M177" s="26"/>
      <c r="N177" s="26"/>
      <c r="O177" s="26"/>
      <c r="P177" s="75"/>
      <c r="Q177" s="25"/>
      <c r="R177" s="25"/>
      <c r="S177" s="25"/>
      <c r="T177" s="25"/>
      <c r="U177" s="25"/>
      <c r="V177" s="25"/>
      <c r="W177" s="26"/>
      <c r="X177" s="42"/>
      <c r="Y177" s="50"/>
    </row>
    <row r="178" spans="1:25" ht="12.75">
      <c r="A178" s="49"/>
      <c r="B178" s="124"/>
      <c r="C178" s="26"/>
      <c r="D178" s="126" t="s">
        <v>121</v>
      </c>
      <c r="E178" s="127"/>
      <c r="F178" s="127"/>
      <c r="G178" s="128"/>
      <c r="H178" s="21" t="s">
        <v>9</v>
      </c>
      <c r="I178" s="26"/>
      <c r="J178" s="40"/>
      <c r="K178" s="40"/>
      <c r="L178" s="129" t="s">
        <v>29</v>
      </c>
      <c r="M178" s="129"/>
      <c r="N178" s="21" t="s">
        <v>9</v>
      </c>
      <c r="O178" s="42"/>
      <c r="P178" s="58" t="s">
        <v>190</v>
      </c>
      <c r="Q178" s="21" t="s">
        <v>9</v>
      </c>
      <c r="R178" s="21"/>
      <c r="S178" s="59" t="s">
        <v>51</v>
      </c>
      <c r="T178" s="77" t="s">
        <v>9</v>
      </c>
      <c r="U178" s="40"/>
      <c r="V178" s="76"/>
      <c r="W178" s="76"/>
      <c r="X178" s="76"/>
      <c r="Y178" s="50"/>
    </row>
    <row r="179" spans="1:25" ht="12.75" customHeight="1">
      <c r="A179" s="49"/>
      <c r="B179" s="124"/>
      <c r="C179" s="26"/>
      <c r="D179" s="118"/>
      <c r="E179" s="119"/>
      <c r="F179" s="119"/>
      <c r="G179" s="120"/>
      <c r="H179" s="21" t="str">
        <f>IF(D179="","0",VLOOKUP(D179,Points!$Y$3:$Z$102,2))</f>
        <v>0</v>
      </c>
      <c r="I179" s="26"/>
      <c r="J179" s="40"/>
      <c r="K179" s="41" t="s">
        <v>40</v>
      </c>
      <c r="L179" s="121"/>
      <c r="M179" s="121"/>
      <c r="N179" s="21" t="str">
        <f>IF(L179="","0",VLOOKUP(L179,Points!$U$3:$V$102,2))</f>
        <v>0</v>
      </c>
      <c r="O179" s="42"/>
      <c r="P179" s="36"/>
      <c r="Q179" s="21" t="str">
        <f>IF(P179="","0",VLOOKUP(P179,Points!$Q$3:$R$102,2))</f>
        <v>0</v>
      </c>
      <c r="R179" s="26"/>
      <c r="S179" s="35"/>
      <c r="T179" s="28"/>
      <c r="U179" s="40"/>
      <c r="V179" s="76"/>
      <c r="W179" s="76"/>
      <c r="X179" s="76"/>
      <c r="Y179" s="50"/>
    </row>
    <row r="180" spans="1:25" ht="12.75" customHeight="1">
      <c r="A180" s="49"/>
      <c r="B180" s="125"/>
      <c r="C180" s="26"/>
      <c r="D180" s="118"/>
      <c r="E180" s="119"/>
      <c r="F180" s="119"/>
      <c r="G180" s="120"/>
      <c r="H180" s="21" t="str">
        <f>IF(D180="","0",VLOOKUP(D180,Points!$Y$3:$Z$102,2))</f>
        <v>0</v>
      </c>
      <c r="I180" s="26"/>
      <c r="J180" s="40"/>
      <c r="K180" s="41" t="s">
        <v>41</v>
      </c>
      <c r="L180" s="121"/>
      <c r="M180" s="121"/>
      <c r="N180" s="21" t="str">
        <f>IF(L180="","0",ROUNDUP((VLOOKUP(L180,Points!$U$3:$V$102,2)/2),0))</f>
        <v>0</v>
      </c>
      <c r="O180" s="42"/>
      <c r="P180" s="36"/>
      <c r="Q180" s="21" t="str">
        <f>IF(P180="","0",VLOOKUP(P180,Points!$Q$3:$R$102,2))</f>
        <v>0</v>
      </c>
      <c r="R180" s="26"/>
      <c r="S180" s="35"/>
      <c r="T180" s="28"/>
      <c r="U180" s="40"/>
      <c r="V180" s="76"/>
      <c r="W180" s="76"/>
      <c r="X180" s="76"/>
      <c r="Y180" s="50"/>
    </row>
    <row r="181" spans="1:25" ht="12.75" customHeight="1">
      <c r="A181" s="49"/>
      <c r="B181" s="76"/>
      <c r="C181" s="26"/>
      <c r="D181" s="118"/>
      <c r="E181" s="119"/>
      <c r="F181" s="119"/>
      <c r="G181" s="120"/>
      <c r="H181" s="21" t="str">
        <f>IF(D181="","0",VLOOKUP(D181,Points!$Y$3:$Z$102,2))</f>
        <v>0</v>
      </c>
      <c r="I181" s="26"/>
      <c r="J181" s="40"/>
      <c r="K181" s="41" t="s">
        <v>40</v>
      </c>
      <c r="L181" s="121"/>
      <c r="M181" s="121"/>
      <c r="N181" s="21" t="str">
        <f>IF(L181="","0",VLOOKUP(L181,Points!$U$3:$V$102,2))</f>
        <v>0</v>
      </c>
      <c r="O181" s="42"/>
      <c r="P181" s="36"/>
      <c r="Q181" s="21" t="str">
        <f>IF(P181="","0",VLOOKUP(P181,Points!$Q$3:$R$102,2))</f>
        <v>0</v>
      </c>
      <c r="R181" s="21"/>
      <c r="S181" s="35"/>
      <c r="T181" s="28"/>
      <c r="U181" s="40"/>
      <c r="V181" s="76"/>
      <c r="W181" s="76"/>
      <c r="X181" s="76"/>
      <c r="Y181" s="50"/>
    </row>
    <row r="182" spans="1:25" ht="12.75" customHeight="1">
      <c r="A182" s="49"/>
      <c r="B182" s="75" t="str">
        <f>IF(V173&gt;Points!$A$17,"Elite","Core")</f>
        <v>Core</v>
      </c>
      <c r="C182" s="26"/>
      <c r="D182" s="118"/>
      <c r="E182" s="119"/>
      <c r="F182" s="119"/>
      <c r="G182" s="120"/>
      <c r="H182" s="21" t="str">
        <f>IF(D182="","0",VLOOKUP(D182,Points!$Y$3:$Z$102,2))</f>
        <v>0</v>
      </c>
      <c r="I182" s="26"/>
      <c r="J182" s="40"/>
      <c r="K182" s="41" t="s">
        <v>41</v>
      </c>
      <c r="L182" s="121"/>
      <c r="M182" s="121"/>
      <c r="N182" s="21" t="str">
        <f>IF(L182="","0",ROUNDUP((VLOOKUP(L182,Points!$U$3:$V$102,2)/2),0))</f>
        <v>0</v>
      </c>
      <c r="O182" s="42"/>
      <c r="P182" s="36"/>
      <c r="Q182" s="21" t="str">
        <f>IF(P182="","0",VLOOKUP(P182,Points!$Q$3:$R$102,2))</f>
        <v>0</v>
      </c>
      <c r="R182" s="21"/>
      <c r="S182" s="35"/>
      <c r="T182" s="28"/>
      <c r="U182" s="40"/>
      <c r="V182" s="76"/>
      <c r="W182" s="76"/>
      <c r="X182" s="76"/>
      <c r="Y182" s="50"/>
    </row>
    <row r="183" spans="1:25" ht="12.75" customHeight="1">
      <c r="A183" s="51"/>
      <c r="B183" s="81"/>
      <c r="C183" s="53"/>
      <c r="D183" s="53"/>
      <c r="E183" s="53"/>
      <c r="F183" s="53"/>
      <c r="G183" s="53"/>
      <c r="H183" s="53"/>
      <c r="I183" s="53"/>
      <c r="J183" s="52"/>
      <c r="K183" s="52"/>
      <c r="L183" s="54"/>
      <c r="M183" s="54"/>
      <c r="N183" s="54"/>
      <c r="O183" s="54"/>
      <c r="P183" s="80"/>
      <c r="Q183" s="52"/>
      <c r="R183" s="52"/>
      <c r="S183" s="52"/>
      <c r="T183" s="52"/>
      <c r="U183" s="52"/>
      <c r="V183" s="52"/>
      <c r="W183" s="54"/>
      <c r="X183" s="54"/>
      <c r="Y183" s="55"/>
    </row>
    <row r="184" ht="12.75" customHeight="1">
      <c r="B184" s="82"/>
    </row>
    <row r="185" spans="1:25" ht="12.75">
      <c r="A185" s="43"/>
      <c r="B185" s="44"/>
      <c r="C185" s="45"/>
      <c r="D185" s="45"/>
      <c r="E185" s="45"/>
      <c r="F185" s="45"/>
      <c r="G185" s="45"/>
      <c r="H185" s="45"/>
      <c r="I185" s="45"/>
      <c r="J185" s="46"/>
      <c r="K185" s="46"/>
      <c r="L185" s="45"/>
      <c r="M185" s="45"/>
      <c r="N185" s="45"/>
      <c r="O185" s="44"/>
      <c r="P185" s="79"/>
      <c r="Q185" s="47"/>
      <c r="R185" s="47"/>
      <c r="S185" s="47"/>
      <c r="T185" s="47"/>
      <c r="U185" s="47"/>
      <c r="V185" s="46"/>
      <c r="W185" s="44"/>
      <c r="X185" s="44"/>
      <c r="Y185" s="48"/>
    </row>
    <row r="186" spans="1:25" ht="12.75" customHeight="1">
      <c r="A186" s="49"/>
      <c r="B186" s="57" t="s">
        <v>188</v>
      </c>
      <c r="C186" s="8" t="s">
        <v>1</v>
      </c>
      <c r="D186" s="8" t="s">
        <v>2</v>
      </c>
      <c r="E186" s="8" t="s">
        <v>3</v>
      </c>
      <c r="F186" s="8" t="s">
        <v>4</v>
      </c>
      <c r="G186" s="8" t="s">
        <v>5</v>
      </c>
      <c r="H186" s="8" t="s">
        <v>6</v>
      </c>
      <c r="I186" s="8" t="s">
        <v>7</v>
      </c>
      <c r="J186" s="21" t="s">
        <v>9</v>
      </c>
      <c r="K186" s="25"/>
      <c r="L186" s="58" t="s">
        <v>39</v>
      </c>
      <c r="M186" s="8"/>
      <c r="N186" s="8" t="s">
        <v>38</v>
      </c>
      <c r="O186" s="21"/>
      <c r="P186" s="58" t="s">
        <v>8</v>
      </c>
      <c r="Q186" s="21" t="s">
        <v>9</v>
      </c>
      <c r="R186" s="21"/>
      <c r="S186" s="59" t="s">
        <v>138</v>
      </c>
      <c r="T186" s="21" t="s">
        <v>9</v>
      </c>
      <c r="U186" s="26"/>
      <c r="V186" s="38" t="s">
        <v>0</v>
      </c>
      <c r="W186" s="122" t="s">
        <v>49</v>
      </c>
      <c r="X186" s="122" t="s">
        <v>50</v>
      </c>
      <c r="Y186" s="50"/>
    </row>
    <row r="187" spans="1:25" ht="12.75">
      <c r="A187" s="83">
        <v>1</v>
      </c>
      <c r="B187" s="39"/>
      <c r="C187" s="11"/>
      <c r="D187" s="9"/>
      <c r="E187" s="9"/>
      <c r="F187" s="9"/>
      <c r="G187" s="11"/>
      <c r="H187" s="11"/>
      <c r="I187" s="11"/>
      <c r="J187" s="21">
        <f>VLOOKUP(C187,Points!$A$3:$H$15,2)+VLOOKUP(D187,Points!$A$3:$H$15,3)+VLOOKUP(E187,Points!$A$3:$H$15,4)+VLOOKUP(F187,Points!$A$3:$H$15,5)+VLOOKUP(G187,Points!$A$3:$H$15,6)+VLOOKUP(H187,Points!$A$3:$H$15,7)+VLOOKUP(I187,Points!$A$3:$H$15,8)</f>
        <v>0</v>
      </c>
      <c r="K187" s="25"/>
      <c r="L187" s="58" t="s">
        <v>94</v>
      </c>
      <c r="M187" s="9"/>
      <c r="N187" s="8">
        <f>SUM(M187:M189)+(IF(S187="Large Model","1",IF(S188="Large Model","1",IF(S189="Large Model","1",IF(S190="Large Model","1","0")))))</f>
        <v>0</v>
      </c>
      <c r="O187" s="21"/>
      <c r="P187" s="36"/>
      <c r="Q187" s="21" t="str">
        <f>IF(P187="","0",VLOOKUP(P187,Points!$Q$3:$R$102,2))</f>
        <v>0</v>
      </c>
      <c r="R187" s="21"/>
      <c r="S187" s="35"/>
      <c r="T187" s="21" t="str">
        <f>IF(S187="","0",VLOOKUP(S187,Points!$M$3:$N$102,2))</f>
        <v>0</v>
      </c>
      <c r="U187" s="26"/>
      <c r="V187" s="70">
        <f>SUM(J187:J189)+SUM(H193:H196)+N189+SUM(N193:N196)+SUM(Q187:Q190)+SUM(Q193:Q196)+SUM(T187:T190)+SUM(T193:T196)</f>
        <v>0</v>
      </c>
      <c r="W187" s="122"/>
      <c r="X187" s="122"/>
      <c r="Y187" s="50"/>
    </row>
    <row r="188" spans="1:25" ht="12.75">
      <c r="A188" s="83">
        <v>2</v>
      </c>
      <c r="B188" s="39"/>
      <c r="C188" s="19"/>
      <c r="D188" s="18"/>
      <c r="E188" s="9"/>
      <c r="F188" s="10"/>
      <c r="G188" s="12"/>
      <c r="H188" s="13"/>
      <c r="I188" s="14"/>
      <c r="J188" s="21">
        <f>VLOOKUP(D188,Points!$A$3:$H$15,3)+VLOOKUP(E188,Points!$A$3:$H$15,4)+VLOOKUP(F188,Points!$A$3:$H$15,5)</f>
        <v>0</v>
      </c>
      <c r="K188" s="25"/>
      <c r="L188" s="58" t="s">
        <v>10</v>
      </c>
      <c r="M188" s="9"/>
      <c r="N188" s="21" t="s">
        <v>9</v>
      </c>
      <c r="O188" s="21"/>
      <c r="P188" s="36"/>
      <c r="Q188" s="21" t="str">
        <f>IF(P188="","0",VLOOKUP(P188,Points!$Q$3:$R$102,2))</f>
        <v>0</v>
      </c>
      <c r="R188" s="21"/>
      <c r="S188" s="35"/>
      <c r="T188" s="21" t="str">
        <f>IF(S188="","0",VLOOKUP(S188,Points!$M$3:$N$102,2))</f>
        <v>0</v>
      </c>
      <c r="U188" s="26"/>
      <c r="V188" s="25"/>
      <c r="W188" s="122"/>
      <c r="X188" s="122"/>
      <c r="Y188" s="50"/>
    </row>
    <row r="189" spans="1:25" ht="12.75">
      <c r="A189" s="84">
        <v>3</v>
      </c>
      <c r="B189" s="39"/>
      <c r="C189" s="20"/>
      <c r="D189" s="18"/>
      <c r="E189" s="9"/>
      <c r="F189" s="10"/>
      <c r="G189" s="15"/>
      <c r="H189" s="16"/>
      <c r="I189" s="17"/>
      <c r="J189" s="21">
        <f>VLOOKUP(C189,Points!$A$3:$H$15,2)+VLOOKUP(D189,Points!$A$3:$H$15,3)+VLOOKUP(E189,Points!$A$3:$H$15,4)+VLOOKUP(F189,Points!$A$3:$H$15,5)+VLOOKUP(G189,Points!$A$3:$H$15,6)+VLOOKUP(H189,Points!$A$3:$H$15,7)+VLOOKUP(I189,Points!$A$3:$H$15,8)</f>
        <v>0</v>
      </c>
      <c r="K189" s="25"/>
      <c r="L189" s="58" t="s">
        <v>37</v>
      </c>
      <c r="M189" s="9"/>
      <c r="N189" s="21">
        <f>VLOOKUP(M187,Points!$A$3:$J$15,10)+IF(M188="","0",Points!$J$17)+IF(M189="","0",Points!$J$18)+IF(M190="","0",Points!$J$19)</f>
        <v>0</v>
      </c>
      <c r="O189" s="25"/>
      <c r="P189" s="36"/>
      <c r="Q189" s="21" t="str">
        <f>IF(P189="","0",VLOOKUP(P189,Points!$Q$3:$R$102,2))</f>
        <v>0</v>
      </c>
      <c r="R189" s="21"/>
      <c r="S189" s="35"/>
      <c r="T189" s="21" t="str">
        <f>IF(S189="","0",VLOOKUP(S189,Points!$M$3:$N$102,2))</f>
        <v>0</v>
      </c>
      <c r="U189" s="26"/>
      <c r="V189" s="40"/>
      <c r="W189" s="122"/>
      <c r="X189" s="122"/>
      <c r="Y189" s="50"/>
    </row>
    <row r="190" spans="1:25" ht="12.75">
      <c r="A190" s="76"/>
      <c r="B190" s="76"/>
      <c r="C190" s="76"/>
      <c r="D190" s="76"/>
      <c r="E190" s="76"/>
      <c r="F190" s="76"/>
      <c r="G190" s="76"/>
      <c r="H190" s="76"/>
      <c r="I190" s="76"/>
      <c r="J190" s="25"/>
      <c r="K190" s="25"/>
      <c r="L190" s="111" t="s">
        <v>174</v>
      </c>
      <c r="M190" s="73" t="str">
        <f>(IF(S187="Large Model","Yes",IF(S188="Large Model","Yes",IF(S189="Large Model","Yes",IF(S190="Large Model","Yes","No")))))</f>
        <v>No</v>
      </c>
      <c r="N190" s="25"/>
      <c r="O190" s="25"/>
      <c r="P190" s="36"/>
      <c r="Q190" s="21" t="str">
        <f>IF(P190="","0",VLOOKUP(P190,Points!$Q$3:$R$102,2))</f>
        <v>0</v>
      </c>
      <c r="R190" s="21"/>
      <c r="S190" s="35"/>
      <c r="T190" s="21" t="str">
        <f>IF(S190="","0",VLOOKUP(S190,Points!$M$3:$N$102,2))</f>
        <v>0</v>
      </c>
      <c r="U190" s="26"/>
      <c r="V190" s="40"/>
      <c r="W190" s="8"/>
      <c r="X190" s="56">
        <f>SUM(V187*W190)</f>
        <v>0</v>
      </c>
      <c r="Y190" s="50"/>
    </row>
    <row r="191" spans="1:25" ht="12.75">
      <c r="A191" s="49"/>
      <c r="B191" s="123"/>
      <c r="C191" s="26"/>
      <c r="D191" s="26"/>
      <c r="E191" s="26"/>
      <c r="F191" s="26"/>
      <c r="G191" s="26"/>
      <c r="H191" s="26"/>
      <c r="I191" s="26"/>
      <c r="J191" s="25"/>
      <c r="K191" s="25"/>
      <c r="L191" s="26"/>
      <c r="M191" s="26"/>
      <c r="N191" s="26"/>
      <c r="O191" s="26"/>
      <c r="P191" s="75"/>
      <c r="Q191" s="25"/>
      <c r="R191" s="25"/>
      <c r="S191" s="25"/>
      <c r="T191" s="25"/>
      <c r="U191" s="25"/>
      <c r="V191" s="25"/>
      <c r="W191" s="26"/>
      <c r="X191" s="42"/>
      <c r="Y191" s="50"/>
    </row>
    <row r="192" spans="1:25" ht="12.75">
      <c r="A192" s="49"/>
      <c r="B192" s="124"/>
      <c r="C192" s="26"/>
      <c r="D192" s="126" t="s">
        <v>121</v>
      </c>
      <c r="E192" s="127"/>
      <c r="F192" s="127"/>
      <c r="G192" s="128"/>
      <c r="H192" s="21" t="s">
        <v>9</v>
      </c>
      <c r="I192" s="26"/>
      <c r="J192" s="40"/>
      <c r="K192" s="40"/>
      <c r="L192" s="129" t="s">
        <v>29</v>
      </c>
      <c r="M192" s="129"/>
      <c r="N192" s="21" t="s">
        <v>9</v>
      </c>
      <c r="O192" s="42"/>
      <c r="P192" s="58" t="s">
        <v>190</v>
      </c>
      <c r="Q192" s="21" t="s">
        <v>9</v>
      </c>
      <c r="R192" s="21"/>
      <c r="S192" s="59" t="s">
        <v>51</v>
      </c>
      <c r="T192" s="77" t="s">
        <v>9</v>
      </c>
      <c r="U192" s="40"/>
      <c r="V192" s="76"/>
      <c r="W192" s="76"/>
      <c r="X192" s="76"/>
      <c r="Y192" s="50"/>
    </row>
    <row r="193" spans="1:25" ht="12.75" customHeight="1">
      <c r="A193" s="49"/>
      <c r="B193" s="124"/>
      <c r="C193" s="26"/>
      <c r="D193" s="118"/>
      <c r="E193" s="119"/>
      <c r="F193" s="119"/>
      <c r="G193" s="120"/>
      <c r="H193" s="21" t="str">
        <f>IF(D193="","0",VLOOKUP(D193,Points!$Y$3:$Z$102,2))</f>
        <v>0</v>
      </c>
      <c r="I193" s="26"/>
      <c r="J193" s="40"/>
      <c r="K193" s="41" t="s">
        <v>40</v>
      </c>
      <c r="L193" s="121"/>
      <c r="M193" s="121"/>
      <c r="N193" s="21" t="str">
        <f>IF(L193="","0",VLOOKUP(L193,Points!$U$3:$V$102,2))</f>
        <v>0</v>
      </c>
      <c r="O193" s="42"/>
      <c r="P193" s="36"/>
      <c r="Q193" s="21" t="str">
        <f>IF(P193="","0",VLOOKUP(P193,Points!$Q$3:$R$102,2))</f>
        <v>0</v>
      </c>
      <c r="R193" s="26"/>
      <c r="S193" s="35"/>
      <c r="T193" s="28"/>
      <c r="U193" s="40"/>
      <c r="V193" s="76"/>
      <c r="W193" s="76"/>
      <c r="X193" s="76"/>
      <c r="Y193" s="50"/>
    </row>
    <row r="194" spans="1:25" ht="12.75" customHeight="1">
      <c r="A194" s="49"/>
      <c r="B194" s="125"/>
      <c r="C194" s="26"/>
      <c r="D194" s="118"/>
      <c r="E194" s="119"/>
      <c r="F194" s="119"/>
      <c r="G194" s="120"/>
      <c r="H194" s="21" t="str">
        <f>IF(D194="","0",VLOOKUP(D194,Points!$Y$3:$Z$102,2))</f>
        <v>0</v>
      </c>
      <c r="I194" s="26"/>
      <c r="J194" s="40"/>
      <c r="K194" s="41" t="s">
        <v>41</v>
      </c>
      <c r="L194" s="121"/>
      <c r="M194" s="121"/>
      <c r="N194" s="21" t="str">
        <f>IF(L194="","0",ROUNDUP((VLOOKUP(L194,Points!$U$3:$V$102,2)/2),0))</f>
        <v>0</v>
      </c>
      <c r="O194" s="42"/>
      <c r="P194" s="36"/>
      <c r="Q194" s="21" t="str">
        <f>IF(P194="","0",VLOOKUP(P194,Points!$Q$3:$R$102,2))</f>
        <v>0</v>
      </c>
      <c r="R194" s="26"/>
      <c r="S194" s="35"/>
      <c r="T194" s="28"/>
      <c r="U194" s="40"/>
      <c r="V194" s="76"/>
      <c r="W194" s="76"/>
      <c r="X194" s="76"/>
      <c r="Y194" s="50"/>
    </row>
    <row r="195" spans="1:25" ht="12.75" customHeight="1">
      <c r="A195" s="49"/>
      <c r="B195" s="76"/>
      <c r="C195" s="26"/>
      <c r="D195" s="118"/>
      <c r="E195" s="119"/>
      <c r="F195" s="119"/>
      <c r="G195" s="120"/>
      <c r="H195" s="21" t="str">
        <f>IF(D195="","0",VLOOKUP(D195,Points!$Y$3:$Z$102,2))</f>
        <v>0</v>
      </c>
      <c r="I195" s="26"/>
      <c r="J195" s="40"/>
      <c r="K195" s="41" t="s">
        <v>40</v>
      </c>
      <c r="L195" s="121"/>
      <c r="M195" s="121"/>
      <c r="N195" s="21" t="str">
        <f>IF(L195="","0",VLOOKUP(L195,Points!$U$3:$V$102,2))</f>
        <v>0</v>
      </c>
      <c r="O195" s="42"/>
      <c r="P195" s="36"/>
      <c r="Q195" s="21" t="str">
        <f>IF(P195="","0",VLOOKUP(P195,Points!$Q$3:$R$102,2))</f>
        <v>0</v>
      </c>
      <c r="R195" s="21"/>
      <c r="S195" s="35"/>
      <c r="T195" s="28"/>
      <c r="U195" s="40"/>
      <c r="V195" s="76"/>
      <c r="W195" s="76"/>
      <c r="X195" s="76"/>
      <c r="Y195" s="50"/>
    </row>
    <row r="196" spans="1:25" ht="12.75" customHeight="1">
      <c r="A196" s="49"/>
      <c r="B196" s="75" t="str">
        <f>IF(V187&gt;Points!$A$17,"Elite","Core")</f>
        <v>Core</v>
      </c>
      <c r="C196" s="26"/>
      <c r="D196" s="118"/>
      <c r="E196" s="119"/>
      <c r="F196" s="119"/>
      <c r="G196" s="120"/>
      <c r="H196" s="21" t="str">
        <f>IF(D196="","0",VLOOKUP(D196,Points!$Y$3:$Z$102,2))</f>
        <v>0</v>
      </c>
      <c r="I196" s="26"/>
      <c r="J196" s="40"/>
      <c r="K196" s="41" t="s">
        <v>41</v>
      </c>
      <c r="L196" s="121"/>
      <c r="M196" s="121"/>
      <c r="N196" s="21" t="str">
        <f>IF(L196="","0",ROUNDUP((VLOOKUP(L196,Points!$U$3:$V$102,2)/2),0))</f>
        <v>0</v>
      </c>
      <c r="O196" s="42"/>
      <c r="P196" s="36"/>
      <c r="Q196" s="21" t="str">
        <f>IF(P196="","0",VLOOKUP(P196,Points!$Q$3:$R$102,2))</f>
        <v>0</v>
      </c>
      <c r="R196" s="21"/>
      <c r="S196" s="35"/>
      <c r="T196" s="28"/>
      <c r="U196" s="40"/>
      <c r="V196" s="76"/>
      <c r="W196" s="76"/>
      <c r="X196" s="76"/>
      <c r="Y196" s="50"/>
    </row>
    <row r="197" spans="1:25" ht="12.75" customHeight="1">
      <c r="A197" s="51"/>
      <c r="B197" s="81"/>
      <c r="C197" s="53"/>
      <c r="D197" s="53"/>
      <c r="E197" s="53"/>
      <c r="F197" s="53"/>
      <c r="G197" s="53"/>
      <c r="H197" s="53"/>
      <c r="I197" s="53"/>
      <c r="J197" s="52"/>
      <c r="K197" s="52"/>
      <c r="L197" s="54"/>
      <c r="M197" s="54"/>
      <c r="N197" s="54"/>
      <c r="O197" s="54"/>
      <c r="P197" s="80"/>
      <c r="Q197" s="52"/>
      <c r="R197" s="52"/>
      <c r="S197" s="52"/>
      <c r="T197" s="52"/>
      <c r="U197" s="52"/>
      <c r="V197" s="52"/>
      <c r="W197" s="54"/>
      <c r="X197" s="54"/>
      <c r="Y197" s="55"/>
    </row>
    <row r="199" spans="1:25" ht="12.75">
      <c r="A199" s="43"/>
      <c r="B199" s="44"/>
      <c r="C199" s="45"/>
      <c r="D199" s="45"/>
      <c r="E199" s="45"/>
      <c r="F199" s="45"/>
      <c r="G199" s="45"/>
      <c r="H199" s="45"/>
      <c r="I199" s="45"/>
      <c r="J199" s="46"/>
      <c r="K199" s="46"/>
      <c r="L199" s="45"/>
      <c r="M199" s="45"/>
      <c r="N199" s="45"/>
      <c r="O199" s="44"/>
      <c r="P199" s="79"/>
      <c r="Q199" s="47"/>
      <c r="R199" s="47"/>
      <c r="S199" s="47"/>
      <c r="T199" s="47"/>
      <c r="U199" s="47"/>
      <c r="V199" s="46"/>
      <c r="W199" s="44"/>
      <c r="X199" s="44"/>
      <c r="Y199" s="48"/>
    </row>
    <row r="200" spans="1:25" ht="12.75" customHeight="1">
      <c r="A200" s="49"/>
      <c r="B200" s="57" t="s">
        <v>188</v>
      </c>
      <c r="C200" s="8" t="s">
        <v>1</v>
      </c>
      <c r="D200" s="8" t="s">
        <v>2</v>
      </c>
      <c r="E200" s="8" t="s">
        <v>3</v>
      </c>
      <c r="F200" s="8" t="s">
        <v>4</v>
      </c>
      <c r="G200" s="8" t="s">
        <v>5</v>
      </c>
      <c r="H200" s="8" t="s">
        <v>6</v>
      </c>
      <c r="I200" s="8" t="s">
        <v>7</v>
      </c>
      <c r="J200" s="21" t="s">
        <v>9</v>
      </c>
      <c r="K200" s="25"/>
      <c r="L200" s="58" t="s">
        <v>39</v>
      </c>
      <c r="M200" s="8"/>
      <c r="N200" s="8" t="s">
        <v>38</v>
      </c>
      <c r="O200" s="21"/>
      <c r="P200" s="58" t="s">
        <v>8</v>
      </c>
      <c r="Q200" s="21" t="s">
        <v>9</v>
      </c>
      <c r="R200" s="21"/>
      <c r="S200" s="59" t="s">
        <v>138</v>
      </c>
      <c r="T200" s="21" t="s">
        <v>9</v>
      </c>
      <c r="U200" s="26"/>
      <c r="V200" s="38" t="s">
        <v>0</v>
      </c>
      <c r="W200" s="122" t="s">
        <v>49</v>
      </c>
      <c r="X200" s="122" t="s">
        <v>50</v>
      </c>
      <c r="Y200" s="50"/>
    </row>
    <row r="201" spans="1:25" ht="12.75">
      <c r="A201" s="83">
        <v>1</v>
      </c>
      <c r="B201" s="39"/>
      <c r="C201" s="11"/>
      <c r="D201" s="9"/>
      <c r="E201" s="9"/>
      <c r="F201" s="9"/>
      <c r="G201" s="11"/>
      <c r="H201" s="11"/>
      <c r="I201" s="11"/>
      <c r="J201" s="21">
        <f>VLOOKUP(C201,Points!$A$3:$H$15,2)+VLOOKUP(D201,Points!$A$3:$H$15,3)+VLOOKUP(E201,Points!$A$3:$H$15,4)+VLOOKUP(F201,Points!$A$3:$H$15,5)+VLOOKUP(G201,Points!$A$3:$H$15,6)+VLOOKUP(H201,Points!$A$3:$H$15,7)+VLOOKUP(I201,Points!$A$3:$H$15,8)</f>
        <v>0</v>
      </c>
      <c r="K201" s="25"/>
      <c r="L201" s="58" t="s">
        <v>94</v>
      </c>
      <c r="M201" s="9"/>
      <c r="N201" s="8">
        <f>SUM(M201:M203)+(IF(S201="Large Model","1",IF(S202="Large Model","1",IF(S203="Large Model","1",IF(S204="Large Model","1","0")))))</f>
        <v>0</v>
      </c>
      <c r="O201" s="21"/>
      <c r="P201" s="36"/>
      <c r="Q201" s="21" t="str">
        <f>IF(P201="","0",VLOOKUP(P201,Points!$Q$3:$R$102,2))</f>
        <v>0</v>
      </c>
      <c r="R201" s="21"/>
      <c r="S201" s="35"/>
      <c r="T201" s="21" t="str">
        <f>IF(S201="","0",VLOOKUP(S201,Points!$M$3:$N$102,2))</f>
        <v>0</v>
      </c>
      <c r="U201" s="26"/>
      <c r="V201" s="70">
        <f>SUM(J201:J203)+SUM(H207:H210)+N203+SUM(N207:N210)+SUM(Q201:Q204)+SUM(Q207:Q210)+SUM(T201:T204)+SUM(T207:T210)</f>
        <v>0</v>
      </c>
      <c r="W201" s="122"/>
      <c r="X201" s="122"/>
      <c r="Y201" s="50"/>
    </row>
    <row r="202" spans="1:25" ht="12.75">
      <c r="A202" s="83">
        <v>2</v>
      </c>
      <c r="B202" s="39"/>
      <c r="C202" s="19"/>
      <c r="D202" s="18"/>
      <c r="E202" s="9"/>
      <c r="F202" s="10"/>
      <c r="G202" s="12"/>
      <c r="H202" s="13"/>
      <c r="I202" s="14"/>
      <c r="J202" s="21">
        <f>VLOOKUP(D202,Points!$A$3:$H$15,3)+VLOOKUP(E202,Points!$A$3:$H$15,4)+VLOOKUP(F202,Points!$A$3:$H$15,5)</f>
        <v>0</v>
      </c>
      <c r="K202" s="25"/>
      <c r="L202" s="58" t="s">
        <v>10</v>
      </c>
      <c r="M202" s="9"/>
      <c r="N202" s="21" t="s">
        <v>9</v>
      </c>
      <c r="O202" s="21"/>
      <c r="P202" s="36"/>
      <c r="Q202" s="21" t="str">
        <f>IF(P202="","0",VLOOKUP(P202,Points!$Q$3:$R$102,2))</f>
        <v>0</v>
      </c>
      <c r="R202" s="21"/>
      <c r="S202" s="35"/>
      <c r="T202" s="21" t="str">
        <f>IF(S202="","0",VLOOKUP(S202,Points!$M$3:$N$102,2))</f>
        <v>0</v>
      </c>
      <c r="U202" s="26"/>
      <c r="V202" s="25"/>
      <c r="W202" s="122"/>
      <c r="X202" s="122"/>
      <c r="Y202" s="50"/>
    </row>
    <row r="203" spans="1:25" ht="12.75">
      <c r="A203" s="84">
        <v>3</v>
      </c>
      <c r="B203" s="39"/>
      <c r="C203" s="20"/>
      <c r="D203" s="18"/>
      <c r="E203" s="9"/>
      <c r="F203" s="10"/>
      <c r="G203" s="15"/>
      <c r="H203" s="16"/>
      <c r="I203" s="17"/>
      <c r="J203" s="21">
        <f>VLOOKUP(C203,Points!$A$3:$H$15,2)+VLOOKUP(D203,Points!$A$3:$H$15,3)+VLOOKUP(E203,Points!$A$3:$H$15,4)+VLOOKUP(F203,Points!$A$3:$H$15,5)+VLOOKUP(G203,Points!$A$3:$H$15,6)+VLOOKUP(H203,Points!$A$3:$H$15,7)+VLOOKUP(I203,Points!$A$3:$H$15,8)</f>
        <v>0</v>
      </c>
      <c r="K203" s="25"/>
      <c r="L203" s="58" t="s">
        <v>37</v>
      </c>
      <c r="M203" s="9"/>
      <c r="N203" s="21">
        <f>VLOOKUP(M201,Points!$A$3:$J$15,10)+IF(M202="","0",Points!$J$17)+IF(M203="","0",Points!$J$18)+IF(M204="","0",Points!$J$19)</f>
        <v>0</v>
      </c>
      <c r="O203" s="25"/>
      <c r="P203" s="36"/>
      <c r="Q203" s="21" t="str">
        <f>IF(P203="","0",VLOOKUP(P203,Points!$Q$3:$R$102,2))</f>
        <v>0</v>
      </c>
      <c r="R203" s="21"/>
      <c r="S203" s="35"/>
      <c r="T203" s="21" t="str">
        <f>IF(S203="","0",VLOOKUP(S203,Points!$M$3:$N$102,2))</f>
        <v>0</v>
      </c>
      <c r="U203" s="26"/>
      <c r="V203" s="40"/>
      <c r="W203" s="122"/>
      <c r="X203" s="122"/>
      <c r="Y203" s="50"/>
    </row>
    <row r="204" spans="1:25" ht="12.75">
      <c r="A204" s="76"/>
      <c r="B204" s="76"/>
      <c r="C204" s="76"/>
      <c r="D204" s="76"/>
      <c r="E204" s="76"/>
      <c r="F204" s="76"/>
      <c r="G204" s="76"/>
      <c r="H204" s="76"/>
      <c r="I204" s="76"/>
      <c r="J204" s="25"/>
      <c r="K204" s="25"/>
      <c r="L204" s="111" t="s">
        <v>174</v>
      </c>
      <c r="M204" s="73" t="str">
        <f>(IF(S201="Large Model","Yes",IF(S202="Large Model","Yes",IF(S203="Large Model","Yes",IF(S204="Large Model","Yes","No")))))</f>
        <v>No</v>
      </c>
      <c r="N204" s="25"/>
      <c r="O204" s="25"/>
      <c r="P204" s="36"/>
      <c r="Q204" s="21" t="str">
        <f>IF(P204="","0",VLOOKUP(P204,Points!$Q$3:$R$102,2))</f>
        <v>0</v>
      </c>
      <c r="R204" s="21"/>
      <c r="S204" s="35"/>
      <c r="T204" s="21" t="str">
        <f>IF(S204="","0",VLOOKUP(S204,Points!$M$3:$N$102,2))</f>
        <v>0</v>
      </c>
      <c r="U204" s="26"/>
      <c r="V204" s="40"/>
      <c r="W204" s="8"/>
      <c r="X204" s="56">
        <f>SUM(V201*W204)</f>
        <v>0</v>
      </c>
      <c r="Y204" s="50"/>
    </row>
    <row r="205" spans="1:25" ht="12.75">
      <c r="A205" s="49"/>
      <c r="B205" s="123"/>
      <c r="C205" s="26"/>
      <c r="D205" s="26"/>
      <c r="E205" s="26"/>
      <c r="F205" s="26"/>
      <c r="G205" s="26"/>
      <c r="H205" s="26"/>
      <c r="I205" s="26"/>
      <c r="J205" s="25"/>
      <c r="K205" s="25"/>
      <c r="L205" s="26"/>
      <c r="M205" s="26"/>
      <c r="N205" s="26"/>
      <c r="O205" s="26"/>
      <c r="P205" s="75"/>
      <c r="Q205" s="25"/>
      <c r="R205" s="25"/>
      <c r="S205" s="25"/>
      <c r="T205" s="25"/>
      <c r="U205" s="25"/>
      <c r="V205" s="25"/>
      <c r="W205" s="26"/>
      <c r="X205" s="42"/>
      <c r="Y205" s="50"/>
    </row>
    <row r="206" spans="1:25" ht="12.75">
      <c r="A206" s="49"/>
      <c r="B206" s="124"/>
      <c r="C206" s="26"/>
      <c r="D206" s="126" t="s">
        <v>121</v>
      </c>
      <c r="E206" s="127"/>
      <c r="F206" s="127"/>
      <c r="G206" s="128"/>
      <c r="H206" s="21" t="s">
        <v>9</v>
      </c>
      <c r="I206" s="26"/>
      <c r="J206" s="40"/>
      <c r="K206" s="40"/>
      <c r="L206" s="129" t="s">
        <v>29</v>
      </c>
      <c r="M206" s="129"/>
      <c r="N206" s="21" t="s">
        <v>9</v>
      </c>
      <c r="O206" s="42"/>
      <c r="P206" s="58" t="s">
        <v>190</v>
      </c>
      <c r="Q206" s="21" t="s">
        <v>9</v>
      </c>
      <c r="R206" s="21"/>
      <c r="S206" s="59" t="s">
        <v>51</v>
      </c>
      <c r="T206" s="77" t="s">
        <v>9</v>
      </c>
      <c r="U206" s="40"/>
      <c r="V206" s="76"/>
      <c r="W206" s="76"/>
      <c r="X206" s="76"/>
      <c r="Y206" s="50"/>
    </row>
    <row r="207" spans="1:25" ht="12.75" customHeight="1">
      <c r="A207" s="49"/>
      <c r="B207" s="124"/>
      <c r="C207" s="26"/>
      <c r="D207" s="118"/>
      <c r="E207" s="119"/>
      <c r="F207" s="119"/>
      <c r="G207" s="120"/>
      <c r="H207" s="21" t="str">
        <f>IF(D207="","0",VLOOKUP(D207,Points!$Y$3:$Z$102,2))</f>
        <v>0</v>
      </c>
      <c r="I207" s="26"/>
      <c r="J207" s="40"/>
      <c r="K207" s="41" t="s">
        <v>40</v>
      </c>
      <c r="L207" s="121"/>
      <c r="M207" s="121"/>
      <c r="N207" s="21" t="str">
        <f>IF(L207="","0",VLOOKUP(L207,Points!$U$3:$V$102,2))</f>
        <v>0</v>
      </c>
      <c r="O207" s="42"/>
      <c r="P207" s="36"/>
      <c r="Q207" s="21" t="str">
        <f>IF(P207="","0",VLOOKUP(P207,Points!$Q$3:$R$102,2))</f>
        <v>0</v>
      </c>
      <c r="R207" s="26"/>
      <c r="S207" s="35"/>
      <c r="T207" s="28"/>
      <c r="U207" s="40"/>
      <c r="V207" s="76"/>
      <c r="W207" s="76"/>
      <c r="X207" s="76"/>
      <c r="Y207" s="50"/>
    </row>
    <row r="208" spans="1:25" ht="12.75" customHeight="1">
      <c r="A208" s="49"/>
      <c r="B208" s="125"/>
      <c r="C208" s="26"/>
      <c r="D208" s="118"/>
      <c r="E208" s="119"/>
      <c r="F208" s="119"/>
      <c r="G208" s="120"/>
      <c r="H208" s="21" t="str">
        <f>IF(D208="","0",VLOOKUP(D208,Points!$Y$3:$Z$102,2))</f>
        <v>0</v>
      </c>
      <c r="I208" s="26"/>
      <c r="J208" s="40"/>
      <c r="K208" s="41" t="s">
        <v>41</v>
      </c>
      <c r="L208" s="121"/>
      <c r="M208" s="121"/>
      <c r="N208" s="21" t="str">
        <f>IF(L208="","0",ROUNDUP((VLOOKUP(L208,Points!$U$3:$V$102,2)/2),0))</f>
        <v>0</v>
      </c>
      <c r="O208" s="42"/>
      <c r="P208" s="36"/>
      <c r="Q208" s="21" t="str">
        <f>IF(P208="","0",VLOOKUP(P208,Points!$Q$3:$R$102,2))</f>
        <v>0</v>
      </c>
      <c r="R208" s="26"/>
      <c r="S208" s="35"/>
      <c r="T208" s="28"/>
      <c r="U208" s="40"/>
      <c r="V208" s="76"/>
      <c r="W208" s="76"/>
      <c r="X208" s="76"/>
      <c r="Y208" s="50"/>
    </row>
    <row r="209" spans="1:25" ht="12.75" customHeight="1">
      <c r="A209" s="49"/>
      <c r="B209" s="76"/>
      <c r="C209" s="26"/>
      <c r="D209" s="118"/>
      <c r="E209" s="119"/>
      <c r="F209" s="119"/>
      <c r="G209" s="120"/>
      <c r="H209" s="21" t="str">
        <f>IF(D209="","0",VLOOKUP(D209,Points!$Y$3:$Z$102,2))</f>
        <v>0</v>
      </c>
      <c r="I209" s="26"/>
      <c r="J209" s="40"/>
      <c r="K209" s="41" t="s">
        <v>40</v>
      </c>
      <c r="L209" s="121"/>
      <c r="M209" s="121"/>
      <c r="N209" s="21" t="str">
        <f>IF(L209="","0",VLOOKUP(L209,Points!$U$3:$V$102,2))</f>
        <v>0</v>
      </c>
      <c r="O209" s="42"/>
      <c r="P209" s="36"/>
      <c r="Q209" s="21" t="str">
        <f>IF(P209="","0",VLOOKUP(P209,Points!$Q$3:$R$102,2))</f>
        <v>0</v>
      </c>
      <c r="R209" s="21"/>
      <c r="S209" s="35"/>
      <c r="T209" s="28"/>
      <c r="U209" s="40"/>
      <c r="V209" s="76"/>
      <c r="W209" s="76"/>
      <c r="X209" s="76"/>
      <c r="Y209" s="50"/>
    </row>
    <row r="210" spans="1:25" ht="12.75" customHeight="1">
      <c r="A210" s="49"/>
      <c r="B210" s="75" t="str">
        <f>IF(V201&gt;Points!$A$17,"Elite","Core")</f>
        <v>Core</v>
      </c>
      <c r="C210" s="26"/>
      <c r="D210" s="118"/>
      <c r="E210" s="119"/>
      <c r="F210" s="119"/>
      <c r="G210" s="120"/>
      <c r="H210" s="21" t="str">
        <f>IF(D210="","0",VLOOKUP(D210,Points!$Y$3:$Z$102,2))</f>
        <v>0</v>
      </c>
      <c r="I210" s="26"/>
      <c r="J210" s="40"/>
      <c r="K210" s="41" t="s">
        <v>41</v>
      </c>
      <c r="L210" s="121"/>
      <c r="M210" s="121"/>
      <c r="N210" s="21" t="str">
        <f>IF(L210="","0",ROUNDUP((VLOOKUP(L210,Points!$U$3:$V$102,2)/2),0))</f>
        <v>0</v>
      </c>
      <c r="O210" s="42"/>
      <c r="P210" s="36"/>
      <c r="Q210" s="21" t="str">
        <f>IF(P210="","0",VLOOKUP(P210,Points!$Q$3:$R$102,2))</f>
        <v>0</v>
      </c>
      <c r="R210" s="21"/>
      <c r="S210" s="35"/>
      <c r="T210" s="28"/>
      <c r="U210" s="40"/>
      <c r="V210" s="76"/>
      <c r="W210" s="76"/>
      <c r="X210" s="76"/>
      <c r="Y210" s="50"/>
    </row>
    <row r="211" spans="1:25" ht="12.75" customHeight="1">
      <c r="A211" s="51"/>
      <c r="B211" s="81"/>
      <c r="C211" s="53"/>
      <c r="D211" s="53"/>
      <c r="E211" s="53"/>
      <c r="F211" s="53"/>
      <c r="G211" s="53"/>
      <c r="H211" s="53"/>
      <c r="I211" s="53"/>
      <c r="J211" s="52"/>
      <c r="K211" s="52"/>
      <c r="L211" s="54"/>
      <c r="M211" s="54"/>
      <c r="N211" s="54"/>
      <c r="O211" s="54"/>
      <c r="P211" s="80"/>
      <c r="Q211" s="52"/>
      <c r="R211" s="52"/>
      <c r="S211" s="52"/>
      <c r="T211" s="52"/>
      <c r="U211" s="52"/>
      <c r="V211" s="52"/>
      <c r="W211" s="54"/>
      <c r="X211" s="54"/>
      <c r="Y211" s="55"/>
    </row>
    <row r="213" spans="1:25" ht="12.75">
      <c r="A213" s="43"/>
      <c r="B213" s="44"/>
      <c r="C213" s="45"/>
      <c r="D213" s="45"/>
      <c r="E213" s="45"/>
      <c r="F213" s="45"/>
      <c r="G213" s="45"/>
      <c r="H213" s="45"/>
      <c r="I213" s="45"/>
      <c r="J213" s="46"/>
      <c r="K213" s="46"/>
      <c r="L213" s="45"/>
      <c r="M213" s="45"/>
      <c r="N213" s="45"/>
      <c r="O213" s="44"/>
      <c r="P213" s="79"/>
      <c r="Q213" s="47"/>
      <c r="R213" s="47"/>
      <c r="S213" s="47"/>
      <c r="T213" s="47"/>
      <c r="U213" s="47"/>
      <c r="V213" s="46"/>
      <c r="W213" s="44"/>
      <c r="X213" s="44"/>
      <c r="Y213" s="48"/>
    </row>
    <row r="214" spans="1:25" ht="12.75" customHeight="1">
      <c r="A214" s="49"/>
      <c r="B214" s="57" t="s">
        <v>188</v>
      </c>
      <c r="C214" s="8" t="s">
        <v>1</v>
      </c>
      <c r="D214" s="8" t="s">
        <v>2</v>
      </c>
      <c r="E214" s="8" t="s">
        <v>3</v>
      </c>
      <c r="F214" s="8" t="s">
        <v>4</v>
      </c>
      <c r="G214" s="8" t="s">
        <v>5</v>
      </c>
      <c r="H214" s="8" t="s">
        <v>6</v>
      </c>
      <c r="I214" s="8" t="s">
        <v>7</v>
      </c>
      <c r="J214" s="21" t="s">
        <v>9</v>
      </c>
      <c r="K214" s="25"/>
      <c r="L214" s="58" t="s">
        <v>39</v>
      </c>
      <c r="M214" s="8"/>
      <c r="N214" s="8" t="s">
        <v>38</v>
      </c>
      <c r="O214" s="21"/>
      <c r="P214" s="58" t="s">
        <v>8</v>
      </c>
      <c r="Q214" s="21" t="s">
        <v>9</v>
      </c>
      <c r="R214" s="21"/>
      <c r="S214" s="59" t="s">
        <v>138</v>
      </c>
      <c r="T214" s="21" t="s">
        <v>9</v>
      </c>
      <c r="U214" s="26"/>
      <c r="V214" s="38" t="s">
        <v>0</v>
      </c>
      <c r="W214" s="122" t="s">
        <v>49</v>
      </c>
      <c r="X214" s="122" t="s">
        <v>50</v>
      </c>
      <c r="Y214" s="50"/>
    </row>
    <row r="215" spans="1:25" ht="12.75">
      <c r="A215" s="83">
        <v>1</v>
      </c>
      <c r="B215" s="39"/>
      <c r="C215" s="11"/>
      <c r="D215" s="9"/>
      <c r="E215" s="9"/>
      <c r="F215" s="9"/>
      <c r="G215" s="11"/>
      <c r="H215" s="11"/>
      <c r="I215" s="11"/>
      <c r="J215" s="21">
        <f>VLOOKUP(C215,Points!$A$3:$H$15,2)+VLOOKUP(D215,Points!$A$3:$H$15,3)+VLOOKUP(E215,Points!$A$3:$H$15,4)+VLOOKUP(F215,Points!$A$3:$H$15,5)+VLOOKUP(G215,Points!$A$3:$H$15,6)+VLOOKUP(H215,Points!$A$3:$H$15,7)+VLOOKUP(I215,Points!$A$3:$H$15,8)</f>
        <v>0</v>
      </c>
      <c r="K215" s="25"/>
      <c r="L215" s="58" t="s">
        <v>94</v>
      </c>
      <c r="M215" s="9"/>
      <c r="N215" s="8">
        <f>SUM(M215:M217)+(IF(S215="Large Model","1",IF(S216="Large Model","1",IF(S217="Large Model","1",IF(S218="Large Model","1","0")))))</f>
        <v>0</v>
      </c>
      <c r="O215" s="21"/>
      <c r="P215" s="36"/>
      <c r="Q215" s="21" t="str">
        <f>IF(P215="","0",VLOOKUP(P215,Points!$Q$3:$R$102,2))</f>
        <v>0</v>
      </c>
      <c r="R215" s="21"/>
      <c r="S215" s="35"/>
      <c r="T215" s="21" t="str">
        <f>IF(S215="","0",VLOOKUP(S215,Points!$M$3:$N$102,2))</f>
        <v>0</v>
      </c>
      <c r="U215" s="26"/>
      <c r="V215" s="70">
        <f>SUM(J215:J217)+SUM(H221:H224)+N217+SUM(N221:N224)+SUM(Q215:Q218)+SUM(Q221:Q224)+SUM(T215:T218)+SUM(T221:T224)</f>
        <v>0</v>
      </c>
      <c r="W215" s="122"/>
      <c r="X215" s="122"/>
      <c r="Y215" s="50"/>
    </row>
    <row r="216" spans="1:25" ht="12.75">
      <c r="A216" s="83">
        <v>2</v>
      </c>
      <c r="B216" s="39"/>
      <c r="C216" s="19"/>
      <c r="D216" s="18"/>
      <c r="E216" s="9"/>
      <c r="F216" s="10"/>
      <c r="G216" s="12"/>
      <c r="H216" s="13"/>
      <c r="I216" s="14"/>
      <c r="J216" s="21">
        <f>VLOOKUP(D216,Points!$A$3:$H$15,3)+VLOOKUP(E216,Points!$A$3:$H$15,4)+VLOOKUP(F216,Points!$A$3:$H$15,5)</f>
        <v>0</v>
      </c>
      <c r="K216" s="25"/>
      <c r="L216" s="58" t="s">
        <v>10</v>
      </c>
      <c r="M216" s="9"/>
      <c r="N216" s="21" t="s">
        <v>9</v>
      </c>
      <c r="O216" s="21"/>
      <c r="P216" s="36"/>
      <c r="Q216" s="21" t="str">
        <f>IF(P216="","0",VLOOKUP(P216,Points!$Q$3:$R$102,2))</f>
        <v>0</v>
      </c>
      <c r="R216" s="21"/>
      <c r="S216" s="35"/>
      <c r="T216" s="21" t="str">
        <f>IF(S216="","0",VLOOKUP(S216,Points!$M$3:$N$102,2))</f>
        <v>0</v>
      </c>
      <c r="U216" s="26"/>
      <c r="V216" s="25"/>
      <c r="W216" s="122"/>
      <c r="X216" s="122"/>
      <c r="Y216" s="50"/>
    </row>
    <row r="217" spans="1:25" ht="12.75">
      <c r="A217" s="84">
        <v>3</v>
      </c>
      <c r="B217" s="39"/>
      <c r="C217" s="20"/>
      <c r="D217" s="18"/>
      <c r="E217" s="9"/>
      <c r="F217" s="10"/>
      <c r="G217" s="15"/>
      <c r="H217" s="16"/>
      <c r="I217" s="17"/>
      <c r="J217" s="21">
        <f>VLOOKUP(C217,Points!$A$3:$H$15,2)+VLOOKUP(D217,Points!$A$3:$H$15,3)+VLOOKUP(E217,Points!$A$3:$H$15,4)+VLOOKUP(F217,Points!$A$3:$H$15,5)+VLOOKUP(G217,Points!$A$3:$H$15,6)+VLOOKUP(H217,Points!$A$3:$H$15,7)+VLOOKUP(I217,Points!$A$3:$H$15,8)</f>
        <v>0</v>
      </c>
      <c r="K217" s="25"/>
      <c r="L217" s="58" t="s">
        <v>37</v>
      </c>
      <c r="M217" s="9"/>
      <c r="N217" s="21">
        <f>VLOOKUP(M215,Points!$A$3:$J$15,10)+IF(M216="","0",Points!$J$17)+IF(M217="","0",Points!$J$18)+IF(M218="","0",Points!$J$19)</f>
        <v>0</v>
      </c>
      <c r="O217" s="25"/>
      <c r="P217" s="36"/>
      <c r="Q217" s="21" t="str">
        <f>IF(P217="","0",VLOOKUP(P217,Points!$Q$3:$R$102,2))</f>
        <v>0</v>
      </c>
      <c r="R217" s="21"/>
      <c r="S217" s="35"/>
      <c r="T217" s="21" t="str">
        <f>IF(S217="","0",VLOOKUP(S217,Points!$M$3:$N$102,2))</f>
        <v>0</v>
      </c>
      <c r="U217" s="26"/>
      <c r="V217" s="40"/>
      <c r="W217" s="122"/>
      <c r="X217" s="122"/>
      <c r="Y217" s="50"/>
    </row>
    <row r="218" spans="1:25" ht="12.75">
      <c r="A218" s="76"/>
      <c r="B218" s="76"/>
      <c r="C218" s="76"/>
      <c r="D218" s="76"/>
      <c r="E218" s="76"/>
      <c r="F218" s="76"/>
      <c r="G218" s="76"/>
      <c r="H218" s="76"/>
      <c r="I218" s="76"/>
      <c r="J218" s="25"/>
      <c r="K218" s="25"/>
      <c r="L218" s="111" t="s">
        <v>174</v>
      </c>
      <c r="M218" s="73" t="str">
        <f>(IF(S215="Large Model","Yes",IF(S216="Large Model","Yes",IF(S217="Large Model","Yes",IF(S218="Large Model","Yes","No")))))</f>
        <v>No</v>
      </c>
      <c r="N218" s="25"/>
      <c r="O218" s="25"/>
      <c r="P218" s="36"/>
      <c r="Q218" s="21" t="str">
        <f>IF(P218="","0",VLOOKUP(P218,Points!$Q$3:$R$102,2))</f>
        <v>0</v>
      </c>
      <c r="R218" s="21"/>
      <c r="S218" s="35"/>
      <c r="T218" s="21" t="str">
        <f>IF(S218="","0",VLOOKUP(S218,Points!$M$3:$N$102,2))</f>
        <v>0</v>
      </c>
      <c r="U218" s="26"/>
      <c r="V218" s="40"/>
      <c r="W218" s="8"/>
      <c r="X218" s="56">
        <f>SUM(V215*W218)</f>
        <v>0</v>
      </c>
      <c r="Y218" s="50"/>
    </row>
    <row r="219" spans="1:25" ht="12.75">
      <c r="A219" s="49"/>
      <c r="B219" s="123"/>
      <c r="C219" s="26"/>
      <c r="D219" s="26"/>
      <c r="E219" s="26"/>
      <c r="F219" s="26"/>
      <c r="G219" s="26"/>
      <c r="H219" s="26"/>
      <c r="I219" s="26"/>
      <c r="J219" s="25"/>
      <c r="K219" s="25"/>
      <c r="L219" s="26"/>
      <c r="M219" s="26"/>
      <c r="N219" s="26"/>
      <c r="O219" s="26"/>
      <c r="P219" s="75"/>
      <c r="Q219" s="25"/>
      <c r="R219" s="25"/>
      <c r="S219" s="25"/>
      <c r="T219" s="25"/>
      <c r="U219" s="25"/>
      <c r="V219" s="25"/>
      <c r="W219" s="26"/>
      <c r="X219" s="42"/>
      <c r="Y219" s="50"/>
    </row>
    <row r="220" spans="1:25" ht="12.75">
      <c r="A220" s="49"/>
      <c r="B220" s="124"/>
      <c r="C220" s="26"/>
      <c r="D220" s="126" t="s">
        <v>121</v>
      </c>
      <c r="E220" s="127"/>
      <c r="F220" s="127"/>
      <c r="G220" s="128"/>
      <c r="H220" s="21" t="s">
        <v>9</v>
      </c>
      <c r="I220" s="26"/>
      <c r="J220" s="40"/>
      <c r="K220" s="40"/>
      <c r="L220" s="129" t="s">
        <v>29</v>
      </c>
      <c r="M220" s="129"/>
      <c r="N220" s="21" t="s">
        <v>9</v>
      </c>
      <c r="O220" s="42"/>
      <c r="P220" s="58" t="s">
        <v>190</v>
      </c>
      <c r="Q220" s="21" t="s">
        <v>9</v>
      </c>
      <c r="R220" s="21"/>
      <c r="S220" s="59" t="s">
        <v>51</v>
      </c>
      <c r="T220" s="77" t="s">
        <v>9</v>
      </c>
      <c r="U220" s="40"/>
      <c r="V220" s="76"/>
      <c r="W220" s="76"/>
      <c r="X220" s="76"/>
      <c r="Y220" s="50"/>
    </row>
    <row r="221" spans="1:25" ht="12.75" customHeight="1">
      <c r="A221" s="49"/>
      <c r="B221" s="124"/>
      <c r="C221" s="26"/>
      <c r="D221" s="118"/>
      <c r="E221" s="119"/>
      <c r="F221" s="119"/>
      <c r="G221" s="120"/>
      <c r="H221" s="21" t="str">
        <f>IF(D221="","0",VLOOKUP(D221,Points!$Y$3:$Z$102,2))</f>
        <v>0</v>
      </c>
      <c r="I221" s="26"/>
      <c r="J221" s="40"/>
      <c r="K221" s="41" t="s">
        <v>40</v>
      </c>
      <c r="L221" s="121"/>
      <c r="M221" s="121"/>
      <c r="N221" s="21" t="str">
        <f>IF(L221="","0",VLOOKUP(L221,Points!$U$3:$V$102,2))</f>
        <v>0</v>
      </c>
      <c r="O221" s="42"/>
      <c r="P221" s="36"/>
      <c r="Q221" s="21" t="str">
        <f>IF(P221="","0",VLOOKUP(P221,Points!$Q$3:$R$102,2))</f>
        <v>0</v>
      </c>
      <c r="R221" s="26"/>
      <c r="S221" s="35"/>
      <c r="T221" s="28"/>
      <c r="U221" s="40"/>
      <c r="V221" s="76"/>
      <c r="W221" s="76"/>
      <c r="X221" s="76"/>
      <c r="Y221" s="50"/>
    </row>
    <row r="222" spans="1:25" ht="12.75" customHeight="1">
      <c r="A222" s="49"/>
      <c r="B222" s="125"/>
      <c r="C222" s="26"/>
      <c r="D222" s="118"/>
      <c r="E222" s="119"/>
      <c r="F222" s="119"/>
      <c r="G222" s="120"/>
      <c r="H222" s="21" t="str">
        <f>IF(D222="","0",VLOOKUP(D222,Points!$Y$3:$Z$102,2))</f>
        <v>0</v>
      </c>
      <c r="I222" s="26"/>
      <c r="J222" s="40"/>
      <c r="K222" s="41" t="s">
        <v>41</v>
      </c>
      <c r="L222" s="121"/>
      <c r="M222" s="121"/>
      <c r="N222" s="21" t="str">
        <f>IF(L222="","0",ROUNDUP((VLOOKUP(L222,Points!$U$3:$V$102,2)/2),0))</f>
        <v>0</v>
      </c>
      <c r="O222" s="42"/>
      <c r="P222" s="36"/>
      <c r="Q222" s="21" t="str">
        <f>IF(P222="","0",VLOOKUP(P222,Points!$Q$3:$R$102,2))</f>
        <v>0</v>
      </c>
      <c r="R222" s="26"/>
      <c r="S222" s="35"/>
      <c r="T222" s="28"/>
      <c r="U222" s="40"/>
      <c r="V222" s="76"/>
      <c r="W222" s="76"/>
      <c r="X222" s="76"/>
      <c r="Y222" s="50"/>
    </row>
    <row r="223" spans="1:25" ht="12.75" customHeight="1">
      <c r="A223" s="49"/>
      <c r="B223" s="76"/>
      <c r="C223" s="26"/>
      <c r="D223" s="118"/>
      <c r="E223" s="119"/>
      <c r="F223" s="119"/>
      <c r="G223" s="120"/>
      <c r="H223" s="21" t="str">
        <f>IF(D223="","0",VLOOKUP(D223,Points!$Y$3:$Z$102,2))</f>
        <v>0</v>
      </c>
      <c r="I223" s="26"/>
      <c r="J223" s="40"/>
      <c r="K223" s="41" t="s">
        <v>40</v>
      </c>
      <c r="L223" s="121"/>
      <c r="M223" s="121"/>
      <c r="N223" s="21" t="str">
        <f>IF(L223="","0",VLOOKUP(L223,Points!$U$3:$V$102,2))</f>
        <v>0</v>
      </c>
      <c r="O223" s="42"/>
      <c r="P223" s="36"/>
      <c r="Q223" s="21" t="str">
        <f>IF(P223="","0",VLOOKUP(P223,Points!$Q$3:$R$102,2))</f>
        <v>0</v>
      </c>
      <c r="R223" s="21"/>
      <c r="S223" s="35"/>
      <c r="T223" s="28"/>
      <c r="U223" s="40"/>
      <c r="V223" s="76"/>
      <c r="W223" s="76"/>
      <c r="X223" s="76"/>
      <c r="Y223" s="50"/>
    </row>
    <row r="224" spans="1:25" ht="12.75" customHeight="1">
      <c r="A224" s="49"/>
      <c r="B224" s="75" t="str">
        <f>IF(V215&gt;Points!$A$17,"Elite","Core")</f>
        <v>Core</v>
      </c>
      <c r="C224" s="26"/>
      <c r="D224" s="118"/>
      <c r="E224" s="119"/>
      <c r="F224" s="119"/>
      <c r="G224" s="120"/>
      <c r="H224" s="21" t="str">
        <f>IF(D224="","0",VLOOKUP(D224,Points!$Y$3:$Z$102,2))</f>
        <v>0</v>
      </c>
      <c r="I224" s="26"/>
      <c r="J224" s="40"/>
      <c r="K224" s="41" t="s">
        <v>41</v>
      </c>
      <c r="L224" s="121"/>
      <c r="M224" s="121"/>
      <c r="N224" s="21" t="str">
        <f>IF(L224="","0",ROUNDUP((VLOOKUP(L224,Points!$U$3:$V$102,2)/2),0))</f>
        <v>0</v>
      </c>
      <c r="O224" s="42"/>
      <c r="P224" s="36"/>
      <c r="Q224" s="21" t="str">
        <f>IF(P224="","0",VLOOKUP(P224,Points!$Q$3:$R$102,2))</f>
        <v>0</v>
      </c>
      <c r="R224" s="21"/>
      <c r="S224" s="35"/>
      <c r="T224" s="28"/>
      <c r="U224" s="40"/>
      <c r="V224" s="76"/>
      <c r="W224" s="76"/>
      <c r="X224" s="76"/>
      <c r="Y224" s="50"/>
    </row>
    <row r="225" spans="1:25" ht="12.75" customHeight="1">
      <c r="A225" s="51"/>
      <c r="B225" s="81"/>
      <c r="C225" s="53"/>
      <c r="D225" s="53"/>
      <c r="E225" s="53"/>
      <c r="F225" s="53"/>
      <c r="G225" s="53"/>
      <c r="H225" s="53"/>
      <c r="I225" s="53"/>
      <c r="J225" s="52"/>
      <c r="K225" s="52"/>
      <c r="L225" s="54"/>
      <c r="M225" s="54"/>
      <c r="N225" s="54"/>
      <c r="O225" s="54"/>
      <c r="P225" s="80"/>
      <c r="Q225" s="52"/>
      <c r="R225" s="52"/>
      <c r="S225" s="52"/>
      <c r="T225" s="52"/>
      <c r="U225" s="52"/>
      <c r="V225" s="52"/>
      <c r="W225" s="54"/>
      <c r="X225" s="54"/>
      <c r="Y225" s="55"/>
    </row>
    <row r="226" ht="12.75" customHeight="1">
      <c r="B226" s="82"/>
    </row>
    <row r="227" spans="1:25" ht="12.75">
      <c r="A227" s="43"/>
      <c r="B227" s="44"/>
      <c r="C227" s="45"/>
      <c r="D227" s="45"/>
      <c r="E227" s="45"/>
      <c r="F227" s="45"/>
      <c r="G227" s="45"/>
      <c r="H227" s="45"/>
      <c r="I227" s="45"/>
      <c r="J227" s="46"/>
      <c r="K227" s="46"/>
      <c r="L227" s="45"/>
      <c r="M227" s="45"/>
      <c r="N227" s="45"/>
      <c r="O227" s="44"/>
      <c r="P227" s="79"/>
      <c r="Q227" s="47"/>
      <c r="R227" s="47"/>
      <c r="S227" s="47"/>
      <c r="T227" s="47"/>
      <c r="U227" s="47"/>
      <c r="V227" s="46"/>
      <c r="W227" s="44"/>
      <c r="X227" s="44"/>
      <c r="Y227" s="48"/>
    </row>
    <row r="228" spans="1:25" ht="12.75" customHeight="1">
      <c r="A228" s="49"/>
      <c r="B228" s="57" t="s">
        <v>188</v>
      </c>
      <c r="C228" s="8" t="s">
        <v>1</v>
      </c>
      <c r="D228" s="8" t="s">
        <v>2</v>
      </c>
      <c r="E228" s="8" t="s">
        <v>3</v>
      </c>
      <c r="F228" s="8" t="s">
        <v>4</v>
      </c>
      <c r="G228" s="8" t="s">
        <v>5</v>
      </c>
      <c r="H228" s="8" t="s">
        <v>6</v>
      </c>
      <c r="I228" s="8" t="s">
        <v>7</v>
      </c>
      <c r="J228" s="21" t="s">
        <v>9</v>
      </c>
      <c r="K228" s="25"/>
      <c r="L228" s="58" t="s">
        <v>39</v>
      </c>
      <c r="M228" s="8"/>
      <c r="N228" s="8" t="s">
        <v>38</v>
      </c>
      <c r="O228" s="21"/>
      <c r="P228" s="58" t="s">
        <v>8</v>
      </c>
      <c r="Q228" s="21" t="s">
        <v>9</v>
      </c>
      <c r="R228" s="21"/>
      <c r="S228" s="59" t="s">
        <v>138</v>
      </c>
      <c r="T228" s="21" t="s">
        <v>9</v>
      </c>
      <c r="U228" s="26"/>
      <c r="V228" s="38" t="s">
        <v>0</v>
      </c>
      <c r="W228" s="122" t="s">
        <v>49</v>
      </c>
      <c r="X228" s="122" t="s">
        <v>50</v>
      </c>
      <c r="Y228" s="50"/>
    </row>
    <row r="229" spans="1:25" ht="12.75">
      <c r="A229" s="83">
        <v>1</v>
      </c>
      <c r="B229" s="39"/>
      <c r="C229" s="11"/>
      <c r="D229" s="9"/>
      <c r="E229" s="9"/>
      <c r="F229" s="9"/>
      <c r="G229" s="11"/>
      <c r="H229" s="11"/>
      <c r="I229" s="11"/>
      <c r="J229" s="21">
        <f>VLOOKUP(C229,Points!$A$3:$H$15,2)+VLOOKUP(D229,Points!$A$3:$H$15,3)+VLOOKUP(E229,Points!$A$3:$H$15,4)+VLOOKUP(F229,Points!$A$3:$H$15,5)+VLOOKUP(G229,Points!$A$3:$H$15,6)+VLOOKUP(H229,Points!$A$3:$H$15,7)+VLOOKUP(I229,Points!$A$3:$H$15,8)</f>
        <v>0</v>
      </c>
      <c r="K229" s="25"/>
      <c r="L229" s="58" t="s">
        <v>94</v>
      </c>
      <c r="M229" s="9"/>
      <c r="N229" s="8">
        <f>SUM(M229:M231)+(IF(S229="Large Model","1",IF(S230="Large Model","1",IF(S231="Large Model","1",IF(S232="Large Model","1","0")))))</f>
        <v>0</v>
      </c>
      <c r="O229" s="21"/>
      <c r="P229" s="36"/>
      <c r="Q229" s="21" t="str">
        <f>IF(P229="","0",VLOOKUP(P229,Points!$Q$3:$R$102,2))</f>
        <v>0</v>
      </c>
      <c r="R229" s="21"/>
      <c r="S229" s="35"/>
      <c r="T229" s="21" t="str">
        <f>IF(S229="","0",VLOOKUP(S229,Points!$M$3:$N$102,2))</f>
        <v>0</v>
      </c>
      <c r="U229" s="26"/>
      <c r="V229" s="70">
        <f>SUM(J229:J231)+SUM(H235:H238)+N231+SUM(N235:N238)+SUM(Q229:Q232)+SUM(Q235:Q238)+SUM(T229:T232)+SUM(T235:T238)</f>
        <v>0</v>
      </c>
      <c r="W229" s="122"/>
      <c r="X229" s="122"/>
      <c r="Y229" s="50"/>
    </row>
    <row r="230" spans="1:25" ht="12.75">
      <c r="A230" s="83">
        <v>2</v>
      </c>
      <c r="B230" s="39"/>
      <c r="C230" s="19"/>
      <c r="D230" s="18"/>
      <c r="E230" s="9"/>
      <c r="F230" s="10"/>
      <c r="G230" s="12"/>
      <c r="H230" s="13"/>
      <c r="I230" s="14"/>
      <c r="J230" s="21">
        <f>VLOOKUP(D230,Points!$A$3:$H$15,3)+VLOOKUP(E230,Points!$A$3:$H$15,4)+VLOOKUP(F230,Points!$A$3:$H$15,5)</f>
        <v>0</v>
      </c>
      <c r="K230" s="25"/>
      <c r="L230" s="58" t="s">
        <v>10</v>
      </c>
      <c r="M230" s="9"/>
      <c r="N230" s="21" t="s">
        <v>9</v>
      </c>
      <c r="O230" s="21"/>
      <c r="P230" s="36"/>
      <c r="Q230" s="21" t="str">
        <f>IF(P230="","0",VLOOKUP(P230,Points!$Q$3:$R$102,2))</f>
        <v>0</v>
      </c>
      <c r="R230" s="21"/>
      <c r="S230" s="35"/>
      <c r="T230" s="21" t="str">
        <f>IF(S230="","0",VLOOKUP(S230,Points!$M$3:$N$102,2))</f>
        <v>0</v>
      </c>
      <c r="U230" s="26"/>
      <c r="V230" s="25"/>
      <c r="W230" s="122"/>
      <c r="X230" s="122"/>
      <c r="Y230" s="50"/>
    </row>
    <row r="231" spans="1:25" ht="12.75">
      <c r="A231" s="84">
        <v>3</v>
      </c>
      <c r="B231" s="39"/>
      <c r="C231" s="20"/>
      <c r="D231" s="18"/>
      <c r="E231" s="9"/>
      <c r="F231" s="10"/>
      <c r="G231" s="15"/>
      <c r="H231" s="16"/>
      <c r="I231" s="17"/>
      <c r="J231" s="21">
        <f>VLOOKUP(C231,Points!$A$3:$H$15,2)+VLOOKUP(D231,Points!$A$3:$H$15,3)+VLOOKUP(E231,Points!$A$3:$H$15,4)+VLOOKUP(F231,Points!$A$3:$H$15,5)+VLOOKUP(G231,Points!$A$3:$H$15,6)+VLOOKUP(H231,Points!$A$3:$H$15,7)+VLOOKUP(I231,Points!$A$3:$H$15,8)</f>
        <v>0</v>
      </c>
      <c r="K231" s="25"/>
      <c r="L231" s="58" t="s">
        <v>37</v>
      </c>
      <c r="M231" s="9"/>
      <c r="N231" s="21">
        <f>VLOOKUP(M229,Points!$A$3:$J$15,10)+IF(M230="","0",Points!$J$17)+IF(M231="","0",Points!$J$18)+IF(M232="","0",Points!$J$19)</f>
        <v>0</v>
      </c>
      <c r="O231" s="25"/>
      <c r="P231" s="36"/>
      <c r="Q231" s="21" t="str">
        <f>IF(P231="","0",VLOOKUP(P231,Points!$Q$3:$R$102,2))</f>
        <v>0</v>
      </c>
      <c r="R231" s="21"/>
      <c r="S231" s="35"/>
      <c r="T231" s="21" t="str">
        <f>IF(S231="","0",VLOOKUP(S231,Points!$M$3:$N$102,2))</f>
        <v>0</v>
      </c>
      <c r="U231" s="26"/>
      <c r="V231" s="40"/>
      <c r="W231" s="122"/>
      <c r="X231" s="122"/>
      <c r="Y231" s="50"/>
    </row>
    <row r="232" spans="1:25" ht="12.75">
      <c r="A232" s="76"/>
      <c r="B232" s="76"/>
      <c r="C232" s="76"/>
      <c r="D232" s="76"/>
      <c r="E232" s="76"/>
      <c r="F232" s="76"/>
      <c r="G232" s="76"/>
      <c r="H232" s="76"/>
      <c r="I232" s="76"/>
      <c r="J232" s="25"/>
      <c r="K232" s="25"/>
      <c r="L232" s="111" t="s">
        <v>174</v>
      </c>
      <c r="M232" s="73" t="str">
        <f>(IF(S229="Large Model","Yes",IF(S230="Large Model","Yes",IF(S231="Large Model","Yes",IF(S232="Large Model","Yes","No")))))</f>
        <v>No</v>
      </c>
      <c r="N232" s="25"/>
      <c r="O232" s="25"/>
      <c r="P232" s="36"/>
      <c r="Q232" s="21" t="str">
        <f>IF(P232="","0",VLOOKUP(P232,Points!$Q$3:$R$102,2))</f>
        <v>0</v>
      </c>
      <c r="R232" s="21"/>
      <c r="S232" s="35"/>
      <c r="T232" s="21" t="str">
        <f>IF(S232="","0",VLOOKUP(S232,Points!$M$3:$N$102,2))</f>
        <v>0</v>
      </c>
      <c r="U232" s="26"/>
      <c r="V232" s="40"/>
      <c r="W232" s="8"/>
      <c r="X232" s="56">
        <f>SUM(V229*W232)</f>
        <v>0</v>
      </c>
      <c r="Y232" s="50"/>
    </row>
    <row r="233" spans="1:25" ht="12.75">
      <c r="A233" s="49"/>
      <c r="B233" s="123"/>
      <c r="C233" s="26"/>
      <c r="D233" s="26"/>
      <c r="E233" s="26"/>
      <c r="F233" s="26"/>
      <c r="G233" s="26"/>
      <c r="H233" s="26"/>
      <c r="I233" s="26"/>
      <c r="J233" s="25"/>
      <c r="K233" s="25"/>
      <c r="L233" s="26"/>
      <c r="M233" s="26"/>
      <c r="N233" s="26"/>
      <c r="O233" s="26"/>
      <c r="P233" s="75"/>
      <c r="Q233" s="25"/>
      <c r="R233" s="25"/>
      <c r="S233" s="25"/>
      <c r="T233" s="25"/>
      <c r="U233" s="25"/>
      <c r="V233" s="25"/>
      <c r="W233" s="26"/>
      <c r="X233" s="42"/>
      <c r="Y233" s="50"/>
    </row>
    <row r="234" spans="1:25" ht="12.75">
      <c r="A234" s="49"/>
      <c r="B234" s="124"/>
      <c r="C234" s="26"/>
      <c r="D234" s="126" t="s">
        <v>121</v>
      </c>
      <c r="E234" s="127"/>
      <c r="F234" s="127"/>
      <c r="G234" s="128"/>
      <c r="H234" s="21" t="s">
        <v>9</v>
      </c>
      <c r="I234" s="26"/>
      <c r="J234" s="40"/>
      <c r="K234" s="40"/>
      <c r="L234" s="129" t="s">
        <v>29</v>
      </c>
      <c r="M234" s="129"/>
      <c r="N234" s="21" t="s">
        <v>9</v>
      </c>
      <c r="O234" s="42"/>
      <c r="P234" s="58" t="s">
        <v>190</v>
      </c>
      <c r="Q234" s="21" t="s">
        <v>9</v>
      </c>
      <c r="R234" s="21"/>
      <c r="S234" s="59" t="s">
        <v>51</v>
      </c>
      <c r="T234" s="77" t="s">
        <v>9</v>
      </c>
      <c r="U234" s="40"/>
      <c r="V234" s="76"/>
      <c r="W234" s="76"/>
      <c r="X234" s="76"/>
      <c r="Y234" s="50"/>
    </row>
    <row r="235" spans="1:25" ht="12.75" customHeight="1">
      <c r="A235" s="49"/>
      <c r="B235" s="124"/>
      <c r="C235" s="26"/>
      <c r="D235" s="118"/>
      <c r="E235" s="119"/>
      <c r="F235" s="119"/>
      <c r="G235" s="120"/>
      <c r="H235" s="21" t="str">
        <f>IF(D235="","0",VLOOKUP(D235,Points!$Y$3:$Z$102,2))</f>
        <v>0</v>
      </c>
      <c r="I235" s="26"/>
      <c r="J235" s="40"/>
      <c r="K235" s="41" t="s">
        <v>40</v>
      </c>
      <c r="L235" s="121"/>
      <c r="M235" s="121"/>
      <c r="N235" s="21" t="str">
        <f>IF(L235="","0",VLOOKUP(L235,Points!$U$3:$V$102,2))</f>
        <v>0</v>
      </c>
      <c r="O235" s="42"/>
      <c r="P235" s="36"/>
      <c r="Q235" s="21" t="str">
        <f>IF(P235="","0",VLOOKUP(P235,Points!$Q$3:$R$102,2))</f>
        <v>0</v>
      </c>
      <c r="R235" s="26"/>
      <c r="S235" s="35"/>
      <c r="T235" s="28"/>
      <c r="U235" s="40"/>
      <c r="V235" s="76"/>
      <c r="W235" s="76"/>
      <c r="X235" s="76"/>
      <c r="Y235" s="50"/>
    </row>
    <row r="236" spans="1:25" ht="12.75" customHeight="1">
      <c r="A236" s="49"/>
      <c r="B236" s="125"/>
      <c r="C236" s="26"/>
      <c r="D236" s="118"/>
      <c r="E236" s="119"/>
      <c r="F236" s="119"/>
      <c r="G236" s="120"/>
      <c r="H236" s="21" t="str">
        <f>IF(D236="","0",VLOOKUP(D236,Points!$Y$3:$Z$102,2))</f>
        <v>0</v>
      </c>
      <c r="I236" s="26"/>
      <c r="J236" s="40"/>
      <c r="K236" s="41" t="s">
        <v>41</v>
      </c>
      <c r="L236" s="121"/>
      <c r="M236" s="121"/>
      <c r="N236" s="21" t="str">
        <f>IF(L236="","0",ROUNDUP((VLOOKUP(L236,Points!$U$3:$V$102,2)/2),0))</f>
        <v>0</v>
      </c>
      <c r="O236" s="42"/>
      <c r="P236" s="36"/>
      <c r="Q236" s="21" t="str">
        <f>IF(P236="","0",VLOOKUP(P236,Points!$Q$3:$R$102,2))</f>
        <v>0</v>
      </c>
      <c r="R236" s="26"/>
      <c r="S236" s="35"/>
      <c r="T236" s="28"/>
      <c r="U236" s="40"/>
      <c r="V236" s="76"/>
      <c r="W236" s="76"/>
      <c r="X236" s="76"/>
      <c r="Y236" s="50"/>
    </row>
    <row r="237" spans="1:25" ht="12.75" customHeight="1">
      <c r="A237" s="49"/>
      <c r="B237" s="76"/>
      <c r="C237" s="26"/>
      <c r="D237" s="118"/>
      <c r="E237" s="119"/>
      <c r="F237" s="119"/>
      <c r="G237" s="120"/>
      <c r="H237" s="21" t="str">
        <f>IF(D237="","0",VLOOKUP(D237,Points!$Y$3:$Z$102,2))</f>
        <v>0</v>
      </c>
      <c r="I237" s="26"/>
      <c r="J237" s="40"/>
      <c r="K237" s="41" t="s">
        <v>40</v>
      </c>
      <c r="L237" s="121"/>
      <c r="M237" s="121"/>
      <c r="N237" s="21" t="str">
        <f>IF(L237="","0",VLOOKUP(L237,Points!$U$3:$V$102,2))</f>
        <v>0</v>
      </c>
      <c r="O237" s="42"/>
      <c r="P237" s="36"/>
      <c r="Q237" s="21" t="str">
        <f>IF(P237="","0",VLOOKUP(P237,Points!$Q$3:$R$102,2))</f>
        <v>0</v>
      </c>
      <c r="R237" s="21"/>
      <c r="S237" s="35"/>
      <c r="T237" s="28"/>
      <c r="U237" s="40"/>
      <c r="V237" s="76"/>
      <c r="W237" s="76"/>
      <c r="X237" s="76"/>
      <c r="Y237" s="50"/>
    </row>
    <row r="238" spans="1:25" ht="12.75" customHeight="1">
      <c r="A238" s="49"/>
      <c r="B238" s="75" t="str">
        <f>IF(V229&gt;Points!$A$17,"Elite","Core")</f>
        <v>Core</v>
      </c>
      <c r="C238" s="26"/>
      <c r="D238" s="118"/>
      <c r="E238" s="119"/>
      <c r="F238" s="119"/>
      <c r="G238" s="120"/>
      <c r="H238" s="21" t="str">
        <f>IF(D238="","0",VLOOKUP(D238,Points!$Y$3:$Z$102,2))</f>
        <v>0</v>
      </c>
      <c r="I238" s="26"/>
      <c r="J238" s="40"/>
      <c r="K238" s="41" t="s">
        <v>41</v>
      </c>
      <c r="L238" s="121"/>
      <c r="M238" s="121"/>
      <c r="N238" s="21" t="str">
        <f>IF(L238="","0",ROUNDUP((VLOOKUP(L238,Points!$U$3:$V$102,2)/2),0))</f>
        <v>0</v>
      </c>
      <c r="O238" s="42"/>
      <c r="P238" s="36"/>
      <c r="Q238" s="21" t="str">
        <f>IF(P238="","0",VLOOKUP(P238,Points!$Q$3:$R$102,2))</f>
        <v>0</v>
      </c>
      <c r="R238" s="21"/>
      <c r="S238" s="35"/>
      <c r="T238" s="28"/>
      <c r="U238" s="40"/>
      <c r="V238" s="76"/>
      <c r="W238" s="76"/>
      <c r="X238" s="76"/>
      <c r="Y238" s="50"/>
    </row>
    <row r="239" spans="1:25" ht="12.75" customHeight="1">
      <c r="A239" s="51"/>
      <c r="B239" s="81"/>
      <c r="C239" s="53"/>
      <c r="D239" s="53"/>
      <c r="E239" s="53"/>
      <c r="F239" s="53"/>
      <c r="G239" s="53"/>
      <c r="H239" s="53"/>
      <c r="I239" s="53"/>
      <c r="J239" s="52"/>
      <c r="K239" s="52"/>
      <c r="L239" s="54"/>
      <c r="M239" s="54"/>
      <c r="N239" s="54"/>
      <c r="O239" s="54"/>
      <c r="P239" s="80"/>
      <c r="Q239" s="52"/>
      <c r="R239" s="52"/>
      <c r="S239" s="52"/>
      <c r="T239" s="52"/>
      <c r="U239" s="52"/>
      <c r="V239" s="52"/>
      <c r="W239" s="54"/>
      <c r="X239" s="54"/>
      <c r="Y239" s="55"/>
    </row>
    <row r="241" spans="1:25" ht="12.75">
      <c r="A241" s="43"/>
      <c r="B241" s="44"/>
      <c r="C241" s="45"/>
      <c r="D241" s="45"/>
      <c r="E241" s="45"/>
      <c r="F241" s="45"/>
      <c r="G241" s="45"/>
      <c r="H241" s="45"/>
      <c r="I241" s="45"/>
      <c r="J241" s="46"/>
      <c r="K241" s="46"/>
      <c r="L241" s="45"/>
      <c r="M241" s="45"/>
      <c r="N241" s="45"/>
      <c r="O241" s="44"/>
      <c r="P241" s="79"/>
      <c r="Q241" s="47"/>
      <c r="R241" s="47"/>
      <c r="S241" s="47"/>
      <c r="T241" s="47"/>
      <c r="U241" s="47"/>
      <c r="V241" s="46"/>
      <c r="W241" s="44"/>
      <c r="X241" s="44"/>
      <c r="Y241" s="48"/>
    </row>
    <row r="242" spans="1:25" ht="12.75" customHeight="1">
      <c r="A242" s="49"/>
      <c r="B242" s="57" t="s">
        <v>188</v>
      </c>
      <c r="C242" s="8" t="s">
        <v>1</v>
      </c>
      <c r="D242" s="8" t="s">
        <v>2</v>
      </c>
      <c r="E242" s="8" t="s">
        <v>3</v>
      </c>
      <c r="F242" s="8" t="s">
        <v>4</v>
      </c>
      <c r="G242" s="8" t="s">
        <v>5</v>
      </c>
      <c r="H242" s="8" t="s">
        <v>6</v>
      </c>
      <c r="I242" s="8" t="s">
        <v>7</v>
      </c>
      <c r="J242" s="21" t="s">
        <v>9</v>
      </c>
      <c r="K242" s="25"/>
      <c r="L242" s="58" t="s">
        <v>39</v>
      </c>
      <c r="M242" s="8"/>
      <c r="N242" s="8" t="s">
        <v>38</v>
      </c>
      <c r="O242" s="21"/>
      <c r="P242" s="58" t="s">
        <v>8</v>
      </c>
      <c r="Q242" s="21" t="s">
        <v>9</v>
      </c>
      <c r="R242" s="21"/>
      <c r="S242" s="59" t="s">
        <v>138</v>
      </c>
      <c r="T242" s="21" t="s">
        <v>9</v>
      </c>
      <c r="U242" s="26"/>
      <c r="V242" s="38" t="s">
        <v>0</v>
      </c>
      <c r="W242" s="122" t="s">
        <v>49</v>
      </c>
      <c r="X242" s="122" t="s">
        <v>50</v>
      </c>
      <c r="Y242" s="50"/>
    </row>
    <row r="243" spans="1:25" ht="12.75">
      <c r="A243" s="83">
        <v>1</v>
      </c>
      <c r="B243" s="39"/>
      <c r="C243" s="11"/>
      <c r="D243" s="9"/>
      <c r="E243" s="9"/>
      <c r="F243" s="9"/>
      <c r="G243" s="11"/>
      <c r="H243" s="11"/>
      <c r="I243" s="11"/>
      <c r="J243" s="21">
        <f>VLOOKUP(C243,Points!$A$3:$H$15,2)+VLOOKUP(D243,Points!$A$3:$H$15,3)+VLOOKUP(E243,Points!$A$3:$H$15,4)+VLOOKUP(F243,Points!$A$3:$H$15,5)+VLOOKUP(G243,Points!$A$3:$H$15,6)+VLOOKUP(H243,Points!$A$3:$H$15,7)+VLOOKUP(I243,Points!$A$3:$H$15,8)</f>
        <v>0</v>
      </c>
      <c r="K243" s="25"/>
      <c r="L243" s="58" t="s">
        <v>94</v>
      </c>
      <c r="M243" s="9"/>
      <c r="N243" s="8">
        <f>SUM(M243:M245)+(IF(S243="Large Model","1",IF(S244="Large Model","1",IF(S245="Large Model","1",IF(S246="Large Model","1","0")))))</f>
        <v>0</v>
      </c>
      <c r="O243" s="21"/>
      <c r="P243" s="36"/>
      <c r="Q243" s="21" t="str">
        <f>IF(P243="","0",VLOOKUP(P243,Points!$Q$3:$R$102,2))</f>
        <v>0</v>
      </c>
      <c r="R243" s="21"/>
      <c r="S243" s="35"/>
      <c r="T243" s="21" t="str">
        <f>IF(S243="","0",VLOOKUP(S243,Points!$M$3:$N$102,2))</f>
        <v>0</v>
      </c>
      <c r="U243" s="26"/>
      <c r="V243" s="70">
        <f>SUM(J243:J245)+SUM(H249:H252)+N245+SUM(N249:N252)+SUM(Q243:Q246)+SUM(Q249:Q252)+SUM(T243:T246)+SUM(T249:T252)</f>
        <v>0</v>
      </c>
      <c r="W243" s="122"/>
      <c r="X243" s="122"/>
      <c r="Y243" s="50"/>
    </row>
    <row r="244" spans="1:25" ht="12.75">
      <c r="A244" s="83">
        <v>2</v>
      </c>
      <c r="B244" s="39"/>
      <c r="C244" s="19"/>
      <c r="D244" s="18"/>
      <c r="E244" s="9"/>
      <c r="F244" s="10"/>
      <c r="G244" s="12"/>
      <c r="H244" s="13"/>
      <c r="I244" s="14"/>
      <c r="J244" s="21">
        <f>VLOOKUP(D244,Points!$A$3:$H$15,3)+VLOOKUP(E244,Points!$A$3:$H$15,4)+VLOOKUP(F244,Points!$A$3:$H$15,5)</f>
        <v>0</v>
      </c>
      <c r="K244" s="25"/>
      <c r="L244" s="58" t="s">
        <v>10</v>
      </c>
      <c r="M244" s="9"/>
      <c r="N244" s="21" t="s">
        <v>9</v>
      </c>
      <c r="O244" s="21"/>
      <c r="P244" s="36"/>
      <c r="Q244" s="21" t="str">
        <f>IF(P244="","0",VLOOKUP(P244,Points!$Q$3:$R$102,2))</f>
        <v>0</v>
      </c>
      <c r="R244" s="21"/>
      <c r="S244" s="35"/>
      <c r="T244" s="21" t="str">
        <f>IF(S244="","0",VLOOKUP(S244,Points!$M$3:$N$102,2))</f>
        <v>0</v>
      </c>
      <c r="U244" s="26"/>
      <c r="V244" s="25"/>
      <c r="W244" s="122"/>
      <c r="X244" s="122"/>
      <c r="Y244" s="50"/>
    </row>
    <row r="245" spans="1:25" ht="12.75">
      <c r="A245" s="84">
        <v>3</v>
      </c>
      <c r="B245" s="39"/>
      <c r="C245" s="20"/>
      <c r="D245" s="18"/>
      <c r="E245" s="9"/>
      <c r="F245" s="10"/>
      <c r="G245" s="15"/>
      <c r="H245" s="16"/>
      <c r="I245" s="17"/>
      <c r="J245" s="21">
        <f>VLOOKUP(C245,Points!$A$3:$H$15,2)+VLOOKUP(D245,Points!$A$3:$H$15,3)+VLOOKUP(E245,Points!$A$3:$H$15,4)+VLOOKUP(F245,Points!$A$3:$H$15,5)+VLOOKUP(G245,Points!$A$3:$H$15,6)+VLOOKUP(H245,Points!$A$3:$H$15,7)+VLOOKUP(I245,Points!$A$3:$H$15,8)</f>
        <v>0</v>
      </c>
      <c r="K245" s="25"/>
      <c r="L245" s="58" t="s">
        <v>37</v>
      </c>
      <c r="M245" s="9"/>
      <c r="N245" s="21">
        <f>VLOOKUP(M243,Points!$A$3:$J$15,10)+IF(M244="","0",Points!$J$17)+IF(M245="","0",Points!$J$18)+IF(M246="","0",Points!$J$19)</f>
        <v>0</v>
      </c>
      <c r="O245" s="25"/>
      <c r="P245" s="36"/>
      <c r="Q245" s="21" t="str">
        <f>IF(P245="","0",VLOOKUP(P245,Points!$Q$3:$R$102,2))</f>
        <v>0</v>
      </c>
      <c r="R245" s="21"/>
      <c r="S245" s="35"/>
      <c r="T245" s="21" t="str">
        <f>IF(S245="","0",VLOOKUP(S245,Points!$M$3:$N$102,2))</f>
        <v>0</v>
      </c>
      <c r="U245" s="26"/>
      <c r="V245" s="40"/>
      <c r="W245" s="122"/>
      <c r="X245" s="122"/>
      <c r="Y245" s="50"/>
    </row>
    <row r="246" spans="1:25" ht="12.75">
      <c r="A246" s="76"/>
      <c r="B246" s="76"/>
      <c r="C246" s="76"/>
      <c r="D246" s="76"/>
      <c r="E246" s="76"/>
      <c r="F246" s="76"/>
      <c r="G246" s="76"/>
      <c r="H246" s="76"/>
      <c r="I246" s="76"/>
      <c r="J246" s="25"/>
      <c r="K246" s="25"/>
      <c r="L246" s="111" t="s">
        <v>174</v>
      </c>
      <c r="M246" s="73" t="str">
        <f>(IF(S243="Large Model","Yes",IF(S244="Large Model","Yes",IF(S245="Large Model","Yes",IF(S246="Large Model","Yes","No")))))</f>
        <v>No</v>
      </c>
      <c r="N246" s="25"/>
      <c r="O246" s="25"/>
      <c r="P246" s="36"/>
      <c r="Q246" s="21" t="str">
        <f>IF(P246="","0",VLOOKUP(P246,Points!$Q$3:$R$102,2))</f>
        <v>0</v>
      </c>
      <c r="R246" s="21"/>
      <c r="S246" s="35"/>
      <c r="T246" s="21" t="str">
        <f>IF(S246="","0",VLOOKUP(S246,Points!$M$3:$N$102,2))</f>
        <v>0</v>
      </c>
      <c r="U246" s="26"/>
      <c r="V246" s="40"/>
      <c r="W246" s="8"/>
      <c r="X246" s="56">
        <f>SUM(V243*W246)</f>
        <v>0</v>
      </c>
      <c r="Y246" s="50"/>
    </row>
    <row r="247" spans="1:25" ht="12.75">
      <c r="A247" s="49"/>
      <c r="B247" s="123"/>
      <c r="C247" s="26"/>
      <c r="D247" s="26"/>
      <c r="E247" s="26"/>
      <c r="F247" s="26"/>
      <c r="G247" s="26"/>
      <c r="H247" s="26"/>
      <c r="I247" s="26"/>
      <c r="J247" s="25"/>
      <c r="K247" s="25"/>
      <c r="L247" s="26"/>
      <c r="M247" s="26"/>
      <c r="N247" s="26"/>
      <c r="O247" s="26"/>
      <c r="P247" s="75"/>
      <c r="Q247" s="25"/>
      <c r="R247" s="25"/>
      <c r="S247" s="25"/>
      <c r="T247" s="25"/>
      <c r="U247" s="25"/>
      <c r="V247" s="25"/>
      <c r="W247" s="26"/>
      <c r="X247" s="42"/>
      <c r="Y247" s="50"/>
    </row>
    <row r="248" spans="1:25" ht="12.75">
      <c r="A248" s="49"/>
      <c r="B248" s="124"/>
      <c r="C248" s="26"/>
      <c r="D248" s="126" t="s">
        <v>121</v>
      </c>
      <c r="E248" s="127"/>
      <c r="F248" s="127"/>
      <c r="G248" s="128"/>
      <c r="H248" s="21" t="s">
        <v>9</v>
      </c>
      <c r="I248" s="26"/>
      <c r="J248" s="40"/>
      <c r="K248" s="40"/>
      <c r="L248" s="129" t="s">
        <v>29</v>
      </c>
      <c r="M248" s="129"/>
      <c r="N248" s="21" t="s">
        <v>9</v>
      </c>
      <c r="O248" s="42"/>
      <c r="P248" s="58" t="s">
        <v>190</v>
      </c>
      <c r="Q248" s="21" t="s">
        <v>9</v>
      </c>
      <c r="R248" s="21"/>
      <c r="S248" s="59" t="s">
        <v>51</v>
      </c>
      <c r="T248" s="77" t="s">
        <v>9</v>
      </c>
      <c r="U248" s="40"/>
      <c r="V248" s="76"/>
      <c r="W248" s="76"/>
      <c r="X248" s="76"/>
      <c r="Y248" s="50"/>
    </row>
    <row r="249" spans="1:25" ht="12.75" customHeight="1">
      <c r="A249" s="49"/>
      <c r="B249" s="124"/>
      <c r="C249" s="26"/>
      <c r="D249" s="118"/>
      <c r="E249" s="119"/>
      <c r="F249" s="119"/>
      <c r="G249" s="120"/>
      <c r="H249" s="21" t="str">
        <f>IF(D249="","0",VLOOKUP(D249,Points!$Y$3:$Z$102,2))</f>
        <v>0</v>
      </c>
      <c r="I249" s="26"/>
      <c r="J249" s="40"/>
      <c r="K249" s="41" t="s">
        <v>40</v>
      </c>
      <c r="L249" s="121"/>
      <c r="M249" s="121"/>
      <c r="N249" s="21" t="str">
        <f>IF(L249="","0",VLOOKUP(L249,Points!$U$3:$V$102,2))</f>
        <v>0</v>
      </c>
      <c r="O249" s="42"/>
      <c r="P249" s="36"/>
      <c r="Q249" s="21" t="str">
        <f>IF(P249="","0",VLOOKUP(P249,Points!$Q$3:$R$102,2))</f>
        <v>0</v>
      </c>
      <c r="R249" s="26"/>
      <c r="S249" s="35"/>
      <c r="T249" s="28"/>
      <c r="U249" s="40"/>
      <c r="V249" s="76"/>
      <c r="W249" s="76"/>
      <c r="X249" s="76"/>
      <c r="Y249" s="50"/>
    </row>
    <row r="250" spans="1:25" ht="12.75" customHeight="1">
      <c r="A250" s="49"/>
      <c r="B250" s="125"/>
      <c r="C250" s="26"/>
      <c r="D250" s="118"/>
      <c r="E250" s="119"/>
      <c r="F250" s="119"/>
      <c r="G250" s="120"/>
      <c r="H250" s="21" t="str">
        <f>IF(D250="","0",VLOOKUP(D250,Points!$Y$3:$Z$102,2))</f>
        <v>0</v>
      </c>
      <c r="I250" s="26"/>
      <c r="J250" s="40"/>
      <c r="K250" s="41" t="s">
        <v>41</v>
      </c>
      <c r="L250" s="121"/>
      <c r="M250" s="121"/>
      <c r="N250" s="21" t="str">
        <f>IF(L250="","0",ROUNDUP((VLOOKUP(L250,Points!$U$3:$V$102,2)/2),0))</f>
        <v>0</v>
      </c>
      <c r="O250" s="42"/>
      <c r="P250" s="36"/>
      <c r="Q250" s="21" t="str">
        <f>IF(P250="","0",VLOOKUP(P250,Points!$Q$3:$R$102,2))</f>
        <v>0</v>
      </c>
      <c r="R250" s="26"/>
      <c r="S250" s="35"/>
      <c r="T250" s="28"/>
      <c r="U250" s="40"/>
      <c r="V250" s="76"/>
      <c r="W250" s="76"/>
      <c r="X250" s="76"/>
      <c r="Y250" s="50"/>
    </row>
    <row r="251" spans="1:25" ht="12.75" customHeight="1">
      <c r="A251" s="49"/>
      <c r="B251" s="76"/>
      <c r="C251" s="26"/>
      <c r="D251" s="118"/>
      <c r="E251" s="119"/>
      <c r="F251" s="119"/>
      <c r="G251" s="120"/>
      <c r="H251" s="21" t="str">
        <f>IF(D251="","0",VLOOKUP(D251,Points!$Y$3:$Z$102,2))</f>
        <v>0</v>
      </c>
      <c r="I251" s="26"/>
      <c r="J251" s="40"/>
      <c r="K251" s="41" t="s">
        <v>40</v>
      </c>
      <c r="L251" s="121"/>
      <c r="M251" s="121"/>
      <c r="N251" s="21" t="str">
        <f>IF(L251="","0",VLOOKUP(L251,Points!$U$3:$V$102,2))</f>
        <v>0</v>
      </c>
      <c r="O251" s="42"/>
      <c r="P251" s="36"/>
      <c r="Q251" s="21" t="str">
        <f>IF(P251="","0",VLOOKUP(P251,Points!$Q$3:$R$102,2))</f>
        <v>0</v>
      </c>
      <c r="R251" s="21"/>
      <c r="S251" s="35"/>
      <c r="T251" s="28"/>
      <c r="U251" s="40"/>
      <c r="V251" s="76"/>
      <c r="W251" s="76"/>
      <c r="X251" s="76"/>
      <c r="Y251" s="50"/>
    </row>
    <row r="252" spans="1:25" ht="12.75" customHeight="1">
      <c r="A252" s="49"/>
      <c r="B252" s="75" t="str">
        <f>IF(V243&gt;Points!$A$17,"Elite","Core")</f>
        <v>Core</v>
      </c>
      <c r="C252" s="26"/>
      <c r="D252" s="118"/>
      <c r="E252" s="119"/>
      <c r="F252" s="119"/>
      <c r="G252" s="120"/>
      <c r="H252" s="21" t="str">
        <f>IF(D252="","0",VLOOKUP(D252,Points!$Y$3:$Z$102,2))</f>
        <v>0</v>
      </c>
      <c r="I252" s="26"/>
      <c r="J252" s="40"/>
      <c r="K252" s="41" t="s">
        <v>41</v>
      </c>
      <c r="L252" s="121"/>
      <c r="M252" s="121"/>
      <c r="N252" s="21" t="str">
        <f>IF(L252="","0",ROUNDUP((VLOOKUP(L252,Points!$U$3:$V$102,2)/2),0))</f>
        <v>0</v>
      </c>
      <c r="O252" s="42"/>
      <c r="P252" s="36"/>
      <c r="Q252" s="21" t="str">
        <f>IF(P252="","0",VLOOKUP(P252,Points!$Q$3:$R$102,2))</f>
        <v>0</v>
      </c>
      <c r="R252" s="21"/>
      <c r="S252" s="35"/>
      <c r="T252" s="28"/>
      <c r="U252" s="40"/>
      <c r="V252" s="76"/>
      <c r="W252" s="76"/>
      <c r="X252" s="76"/>
      <c r="Y252" s="50"/>
    </row>
    <row r="253" spans="1:25" ht="12.75" customHeight="1">
      <c r="A253" s="51"/>
      <c r="B253" s="81"/>
      <c r="C253" s="53"/>
      <c r="D253" s="53"/>
      <c r="E253" s="53"/>
      <c r="F253" s="53"/>
      <c r="G253" s="53"/>
      <c r="H253" s="53"/>
      <c r="I253" s="53"/>
      <c r="J253" s="52"/>
      <c r="K253" s="52"/>
      <c r="L253" s="54"/>
      <c r="M253" s="54"/>
      <c r="N253" s="54"/>
      <c r="O253" s="54"/>
      <c r="P253" s="80"/>
      <c r="Q253" s="52"/>
      <c r="R253" s="52"/>
      <c r="S253" s="52"/>
      <c r="T253" s="52"/>
      <c r="U253" s="52"/>
      <c r="V253" s="52"/>
      <c r="W253" s="54"/>
      <c r="X253" s="54"/>
      <c r="Y253" s="55"/>
    </row>
  </sheetData>
  <mergeCells count="234">
    <mergeCell ref="W4:W7"/>
    <mergeCell ref="X4:X7"/>
    <mergeCell ref="B9:B12"/>
    <mergeCell ref="D10:G10"/>
    <mergeCell ref="L10:M10"/>
    <mergeCell ref="D11:G11"/>
    <mergeCell ref="L11:M11"/>
    <mergeCell ref="D12:G12"/>
    <mergeCell ref="L12:M12"/>
    <mergeCell ref="D13:G13"/>
    <mergeCell ref="L13:M13"/>
    <mergeCell ref="D14:G14"/>
    <mergeCell ref="L14:M14"/>
    <mergeCell ref="W18:W21"/>
    <mergeCell ref="X18:X21"/>
    <mergeCell ref="B23:B26"/>
    <mergeCell ref="D24:G24"/>
    <mergeCell ref="L24:M24"/>
    <mergeCell ref="D25:G25"/>
    <mergeCell ref="L25:M25"/>
    <mergeCell ref="D26:G26"/>
    <mergeCell ref="L26:M26"/>
    <mergeCell ref="D27:G27"/>
    <mergeCell ref="L27:M27"/>
    <mergeCell ref="D28:G28"/>
    <mergeCell ref="L28:M28"/>
    <mergeCell ref="W32:W35"/>
    <mergeCell ref="X32:X35"/>
    <mergeCell ref="B37:B40"/>
    <mergeCell ref="D38:G38"/>
    <mergeCell ref="L38:M38"/>
    <mergeCell ref="D39:G39"/>
    <mergeCell ref="L39:M39"/>
    <mergeCell ref="D40:G40"/>
    <mergeCell ref="L40:M40"/>
    <mergeCell ref="D41:G41"/>
    <mergeCell ref="L41:M41"/>
    <mergeCell ref="D42:G42"/>
    <mergeCell ref="L42:M42"/>
    <mergeCell ref="W46:W49"/>
    <mergeCell ref="X46:X49"/>
    <mergeCell ref="B51:B54"/>
    <mergeCell ref="D52:G52"/>
    <mergeCell ref="L52:M52"/>
    <mergeCell ref="D53:G53"/>
    <mergeCell ref="L53:M53"/>
    <mergeCell ref="D54:G54"/>
    <mergeCell ref="L54:M54"/>
    <mergeCell ref="D55:G55"/>
    <mergeCell ref="L55:M55"/>
    <mergeCell ref="D56:G56"/>
    <mergeCell ref="L56:M56"/>
    <mergeCell ref="W60:W63"/>
    <mergeCell ref="X60:X63"/>
    <mergeCell ref="B65:B68"/>
    <mergeCell ref="D66:G66"/>
    <mergeCell ref="L66:M66"/>
    <mergeCell ref="D67:G67"/>
    <mergeCell ref="L67:M67"/>
    <mergeCell ref="D68:G68"/>
    <mergeCell ref="L68:M68"/>
    <mergeCell ref="D69:G69"/>
    <mergeCell ref="L69:M69"/>
    <mergeCell ref="D70:G70"/>
    <mergeCell ref="L70:M70"/>
    <mergeCell ref="W74:W77"/>
    <mergeCell ref="X74:X77"/>
    <mergeCell ref="B79:B82"/>
    <mergeCell ref="D80:G80"/>
    <mergeCell ref="L80:M80"/>
    <mergeCell ref="D81:G81"/>
    <mergeCell ref="L81:M81"/>
    <mergeCell ref="D82:G82"/>
    <mergeCell ref="L82:M82"/>
    <mergeCell ref="D83:G83"/>
    <mergeCell ref="L83:M83"/>
    <mergeCell ref="D84:G84"/>
    <mergeCell ref="L84:M84"/>
    <mergeCell ref="W88:W91"/>
    <mergeCell ref="X88:X91"/>
    <mergeCell ref="B93:B96"/>
    <mergeCell ref="D94:G94"/>
    <mergeCell ref="L94:M94"/>
    <mergeCell ref="D95:G95"/>
    <mergeCell ref="L95:M95"/>
    <mergeCell ref="D96:G96"/>
    <mergeCell ref="L96:M96"/>
    <mergeCell ref="D97:G97"/>
    <mergeCell ref="L97:M97"/>
    <mergeCell ref="D98:G98"/>
    <mergeCell ref="L98:M98"/>
    <mergeCell ref="W102:W105"/>
    <mergeCell ref="X102:X105"/>
    <mergeCell ref="B107:B110"/>
    <mergeCell ref="D108:G108"/>
    <mergeCell ref="L108:M108"/>
    <mergeCell ref="D109:G109"/>
    <mergeCell ref="L109:M109"/>
    <mergeCell ref="D110:G110"/>
    <mergeCell ref="L110:M110"/>
    <mergeCell ref="D111:G111"/>
    <mergeCell ref="L111:M111"/>
    <mergeCell ref="D112:G112"/>
    <mergeCell ref="L112:M112"/>
    <mergeCell ref="W116:W119"/>
    <mergeCell ref="X116:X119"/>
    <mergeCell ref="B121:B124"/>
    <mergeCell ref="D122:G122"/>
    <mergeCell ref="L122:M122"/>
    <mergeCell ref="D123:G123"/>
    <mergeCell ref="L123:M123"/>
    <mergeCell ref="D124:G124"/>
    <mergeCell ref="L124:M124"/>
    <mergeCell ref="D125:G125"/>
    <mergeCell ref="L125:M125"/>
    <mergeCell ref="D126:G126"/>
    <mergeCell ref="L126:M126"/>
    <mergeCell ref="W130:W133"/>
    <mergeCell ref="X130:X133"/>
    <mergeCell ref="B135:B138"/>
    <mergeCell ref="D136:G136"/>
    <mergeCell ref="L136:M136"/>
    <mergeCell ref="D137:G137"/>
    <mergeCell ref="L137:M137"/>
    <mergeCell ref="D138:G138"/>
    <mergeCell ref="L138:M138"/>
    <mergeCell ref="D139:G139"/>
    <mergeCell ref="L139:M139"/>
    <mergeCell ref="D140:G140"/>
    <mergeCell ref="L140:M140"/>
    <mergeCell ref="W144:W147"/>
    <mergeCell ref="X144:X147"/>
    <mergeCell ref="B149:B152"/>
    <mergeCell ref="D150:G150"/>
    <mergeCell ref="L150:M150"/>
    <mergeCell ref="D151:G151"/>
    <mergeCell ref="L151:M151"/>
    <mergeCell ref="D152:G152"/>
    <mergeCell ref="L152:M152"/>
    <mergeCell ref="D153:G153"/>
    <mergeCell ref="L153:M153"/>
    <mergeCell ref="D154:G154"/>
    <mergeCell ref="L154:M154"/>
    <mergeCell ref="W158:W161"/>
    <mergeCell ref="X158:X161"/>
    <mergeCell ref="B163:B166"/>
    <mergeCell ref="D164:G164"/>
    <mergeCell ref="L164:M164"/>
    <mergeCell ref="D165:G165"/>
    <mergeCell ref="L165:M165"/>
    <mergeCell ref="D166:G166"/>
    <mergeCell ref="L166:M166"/>
    <mergeCell ref="D167:G167"/>
    <mergeCell ref="L167:M167"/>
    <mergeCell ref="D168:G168"/>
    <mergeCell ref="L168:M168"/>
    <mergeCell ref="W172:W175"/>
    <mergeCell ref="X172:X175"/>
    <mergeCell ref="B177:B180"/>
    <mergeCell ref="D178:G178"/>
    <mergeCell ref="L178:M178"/>
    <mergeCell ref="D179:G179"/>
    <mergeCell ref="L179:M179"/>
    <mergeCell ref="D180:G180"/>
    <mergeCell ref="L180:M180"/>
    <mergeCell ref="D181:G181"/>
    <mergeCell ref="L181:M181"/>
    <mergeCell ref="D182:G182"/>
    <mergeCell ref="L182:M182"/>
    <mergeCell ref="W186:W189"/>
    <mergeCell ref="X186:X189"/>
    <mergeCell ref="B191:B194"/>
    <mergeCell ref="D192:G192"/>
    <mergeCell ref="L192:M192"/>
    <mergeCell ref="D193:G193"/>
    <mergeCell ref="L193:M193"/>
    <mergeCell ref="D194:G194"/>
    <mergeCell ref="L194:M194"/>
    <mergeCell ref="D195:G195"/>
    <mergeCell ref="L195:M195"/>
    <mergeCell ref="D196:G196"/>
    <mergeCell ref="L196:M196"/>
    <mergeCell ref="W200:W203"/>
    <mergeCell ref="X200:X203"/>
    <mergeCell ref="B205:B208"/>
    <mergeCell ref="D206:G206"/>
    <mergeCell ref="L206:M206"/>
    <mergeCell ref="D207:G207"/>
    <mergeCell ref="L207:M207"/>
    <mergeCell ref="D208:G208"/>
    <mergeCell ref="L208:M208"/>
    <mergeCell ref="D209:G209"/>
    <mergeCell ref="L209:M209"/>
    <mergeCell ref="D210:G210"/>
    <mergeCell ref="L210:M210"/>
    <mergeCell ref="W214:W217"/>
    <mergeCell ref="X214:X217"/>
    <mergeCell ref="B219:B222"/>
    <mergeCell ref="D220:G220"/>
    <mergeCell ref="L220:M220"/>
    <mergeCell ref="D221:G221"/>
    <mergeCell ref="L221:M221"/>
    <mergeCell ref="D222:G222"/>
    <mergeCell ref="L222:M222"/>
    <mergeCell ref="D223:G223"/>
    <mergeCell ref="L223:M223"/>
    <mergeCell ref="D224:G224"/>
    <mergeCell ref="L224:M224"/>
    <mergeCell ref="W228:W231"/>
    <mergeCell ref="X228:X231"/>
    <mergeCell ref="B233:B236"/>
    <mergeCell ref="D234:G234"/>
    <mergeCell ref="L234:M234"/>
    <mergeCell ref="D235:G235"/>
    <mergeCell ref="L235:M235"/>
    <mergeCell ref="D236:G236"/>
    <mergeCell ref="L236:M236"/>
    <mergeCell ref="D237:G237"/>
    <mergeCell ref="L237:M237"/>
    <mergeCell ref="D238:G238"/>
    <mergeCell ref="L238:M238"/>
    <mergeCell ref="W242:W245"/>
    <mergeCell ref="X242:X245"/>
    <mergeCell ref="B247:B250"/>
    <mergeCell ref="D248:G248"/>
    <mergeCell ref="L248:M248"/>
    <mergeCell ref="D249:G249"/>
    <mergeCell ref="L249:M249"/>
    <mergeCell ref="D250:G250"/>
    <mergeCell ref="L250:M250"/>
    <mergeCell ref="D251:G251"/>
    <mergeCell ref="L251:M251"/>
    <mergeCell ref="D252:G252"/>
    <mergeCell ref="L252:M2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tabSelected="1" zoomScale="90" zoomScaleNormal="90" workbookViewId="0" topLeftCell="A1">
      <pane ySplit="720" topLeftCell="BM59" activePane="bottomLeft" state="split"/>
      <selection pane="topLeft" activeCell="B1" sqref="B1"/>
      <selection pane="bottomLeft" activeCell="H74" sqref="H74"/>
    </sheetView>
  </sheetViews>
  <sheetFormatPr defaultColWidth="9.140625" defaultRowHeight="12.75"/>
  <cols>
    <col min="1" max="1" width="2.7109375" style="3" customWidth="1"/>
    <col min="2" max="2" width="17.00390625" style="5" customWidth="1"/>
    <col min="3" max="9" width="4.57421875" style="3" customWidth="1"/>
    <col min="10" max="10" width="4.57421875" style="6" customWidth="1"/>
    <col min="11" max="11" width="4.140625" style="7" customWidth="1"/>
    <col min="12" max="12" width="9.8515625" style="5" customWidth="1"/>
    <col min="13" max="13" width="5.140625" style="5" customWidth="1"/>
    <col min="14" max="14" width="5.421875" style="5" customWidth="1"/>
    <col min="15" max="15" width="3.7109375" style="5" customWidth="1"/>
    <col min="16" max="16" width="16.8515625" style="78" customWidth="1"/>
    <col min="17" max="17" width="4.57421875" style="6" customWidth="1"/>
    <col min="18" max="18" width="3.7109375" style="6" customWidth="1"/>
    <col min="19" max="19" width="16.7109375" style="6" customWidth="1"/>
    <col min="20" max="20" width="4.57421875" style="6" customWidth="1"/>
    <col min="21" max="21" width="2.8515625" style="6" customWidth="1"/>
    <col min="22" max="22" width="7.8515625" style="6" customWidth="1"/>
    <col min="23" max="23" width="4.140625" style="5" customWidth="1"/>
    <col min="24" max="24" width="5.57421875" style="5" customWidth="1"/>
    <col min="25" max="25" width="3.00390625" style="5" customWidth="1"/>
    <col min="26" max="16384" width="9.140625" style="5" customWidth="1"/>
  </cols>
  <sheetData>
    <row r="1" spans="2:23" ht="27">
      <c r="B1" s="4" t="s">
        <v>289</v>
      </c>
      <c r="P1" s="62">
        <f>SUM(W3:W198)</f>
        <v>38</v>
      </c>
      <c r="Q1" s="63" t="s">
        <v>113</v>
      </c>
      <c r="V1" s="62">
        <f>SUM(X3:X198)</f>
        <v>1924</v>
      </c>
      <c r="W1" s="63" t="s">
        <v>187</v>
      </c>
    </row>
    <row r="2" ht="12.75" customHeight="1">
      <c r="B2" s="82"/>
    </row>
    <row r="3" spans="1:25" ht="12.75">
      <c r="A3" s="43"/>
      <c r="B3" s="44"/>
      <c r="C3" s="45"/>
      <c r="D3" s="45"/>
      <c r="E3" s="45"/>
      <c r="F3" s="45"/>
      <c r="G3" s="45"/>
      <c r="H3" s="45"/>
      <c r="I3" s="45"/>
      <c r="J3" s="46"/>
      <c r="K3" s="46"/>
      <c r="L3" s="45"/>
      <c r="M3" s="45"/>
      <c r="N3" s="45"/>
      <c r="O3" s="44"/>
      <c r="P3" s="79"/>
      <c r="Q3" s="47"/>
      <c r="R3" s="47"/>
      <c r="S3" s="47"/>
      <c r="T3" s="47"/>
      <c r="U3" s="47"/>
      <c r="V3" s="46"/>
      <c r="W3" s="44"/>
      <c r="X3" s="44"/>
      <c r="Y3" s="48"/>
    </row>
    <row r="4" spans="1:25" ht="12.75" customHeight="1">
      <c r="A4" s="49"/>
      <c r="B4" s="57" t="s">
        <v>188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21" t="s">
        <v>9</v>
      </c>
      <c r="K4" s="25"/>
      <c r="L4" s="58" t="s">
        <v>39</v>
      </c>
      <c r="M4" s="8"/>
      <c r="N4" s="8" t="s">
        <v>38</v>
      </c>
      <c r="O4" s="21"/>
      <c r="P4" s="58" t="s">
        <v>8</v>
      </c>
      <c r="Q4" s="21" t="s">
        <v>9</v>
      </c>
      <c r="R4" s="21"/>
      <c r="S4" s="59" t="s">
        <v>138</v>
      </c>
      <c r="T4" s="21" t="s">
        <v>9</v>
      </c>
      <c r="U4" s="26"/>
      <c r="V4" s="38" t="s">
        <v>0</v>
      </c>
      <c r="W4" s="122" t="s">
        <v>49</v>
      </c>
      <c r="X4" s="122" t="s">
        <v>50</v>
      </c>
      <c r="Y4" s="50"/>
    </row>
    <row r="5" spans="1:25" ht="12.75">
      <c r="A5" s="83">
        <v>1</v>
      </c>
      <c r="B5" s="39" t="s">
        <v>219</v>
      </c>
      <c r="C5" s="11">
        <v>12</v>
      </c>
      <c r="D5" s="9">
        <v>5</v>
      </c>
      <c r="E5" s="9">
        <v>8</v>
      </c>
      <c r="F5" s="9">
        <v>7</v>
      </c>
      <c r="G5" s="11">
        <v>8</v>
      </c>
      <c r="H5" s="11">
        <v>7</v>
      </c>
      <c r="I5" s="11">
        <v>9</v>
      </c>
      <c r="J5" s="21">
        <f>VLOOKUP(C5,Points!$A$3:$H$15,2)+VLOOKUP(D5,Points!$A$3:$H$15,3)+VLOOKUP(E5,Points!$A$3:$H$15,4)+VLOOKUP(F5,Points!$A$3:$H$15,5)+VLOOKUP(G5,Points!$A$3:$H$15,6)+VLOOKUP(H5,Points!$A$3:$H$15,7)+VLOOKUP(I5,Points!$A$3:$H$15,8)</f>
        <v>225</v>
      </c>
      <c r="K5" s="25"/>
      <c r="L5" s="58" t="s">
        <v>94</v>
      </c>
      <c r="M5" s="9">
        <v>6</v>
      </c>
      <c r="N5" s="8">
        <f>SUM(M5:M7)+(IF(S5="Large Model","1",IF(S6="Large Model","1",IF(S7="Large Model","1",IF(S8="Large Model","1","0")))))</f>
        <v>7</v>
      </c>
      <c r="O5" s="21"/>
      <c r="P5" s="36" t="s">
        <v>116</v>
      </c>
      <c r="Q5" s="21">
        <f>IF(P5="","0",VLOOKUP(P5,Points!$Q$3:$R$102,2))</f>
        <v>17</v>
      </c>
      <c r="R5" s="21"/>
      <c r="S5" s="35" t="s">
        <v>134</v>
      </c>
      <c r="T5" s="21">
        <f>IF(S5="","0",VLOOKUP(S5,Points!$M$3:$N$102,2))</f>
        <v>0</v>
      </c>
      <c r="U5" s="26"/>
      <c r="V5" s="70">
        <f>SUM(J5:J7)+SUM(H11:H14)+N7+SUM(N11:N14)+SUM(Q5:Q8)+SUM(Q11:Q14)+SUM(T5:T8)+SUM(T11:T14)</f>
        <v>388</v>
      </c>
      <c r="W5" s="122"/>
      <c r="X5" s="122"/>
      <c r="Y5" s="50"/>
    </row>
    <row r="6" spans="1:25" ht="12.75">
      <c r="A6" s="83">
        <v>2</v>
      </c>
      <c r="B6" s="39"/>
      <c r="C6" s="19"/>
      <c r="D6" s="18"/>
      <c r="E6" s="9"/>
      <c r="F6" s="10"/>
      <c r="G6" s="12"/>
      <c r="H6" s="13"/>
      <c r="I6" s="14"/>
      <c r="J6" s="21">
        <f>VLOOKUP(D6,Points!$A$3:$H$15,3)+VLOOKUP(E6,Points!$A$3:$H$15,4)+VLOOKUP(F6,Points!$A$3:$H$15,5)</f>
        <v>0</v>
      </c>
      <c r="K6" s="25"/>
      <c r="L6" s="58" t="s">
        <v>10</v>
      </c>
      <c r="M6" s="9"/>
      <c r="N6" s="21" t="s">
        <v>9</v>
      </c>
      <c r="O6" s="21"/>
      <c r="P6" s="36" t="s">
        <v>68</v>
      </c>
      <c r="Q6" s="21">
        <f>IF(P6="","0",VLOOKUP(P6,Points!$Q$3:$R$102,2))</f>
        <v>24</v>
      </c>
      <c r="R6" s="21"/>
      <c r="S6" s="35" t="s">
        <v>106</v>
      </c>
      <c r="T6" s="21">
        <f>IF(S6="","0",VLOOKUP(S6,Points!$M$3:$N$102,2))</f>
        <v>65</v>
      </c>
      <c r="U6" s="26"/>
      <c r="V6" s="25"/>
      <c r="W6" s="122"/>
      <c r="X6" s="122"/>
      <c r="Y6" s="50"/>
    </row>
    <row r="7" spans="1:25" ht="12.75">
      <c r="A7" s="84">
        <v>3</v>
      </c>
      <c r="B7" s="39"/>
      <c r="C7" s="20"/>
      <c r="D7" s="18"/>
      <c r="E7" s="9"/>
      <c r="F7" s="10"/>
      <c r="G7" s="15"/>
      <c r="H7" s="16"/>
      <c r="I7" s="17"/>
      <c r="J7" s="21">
        <f>VLOOKUP(C7,Points!$A$3:$H$15,2)+VLOOKUP(D7,Points!$A$3:$H$15,3)+VLOOKUP(E7,Points!$A$3:$H$15,4)+VLOOKUP(F7,Points!$A$3:$H$15,5)+VLOOKUP(G7,Points!$A$3:$H$15,6)+VLOOKUP(H7,Points!$A$3:$H$15,7)+VLOOKUP(I7,Points!$A$3:$H$15,8)</f>
        <v>0</v>
      </c>
      <c r="K7" s="25"/>
      <c r="L7" s="58" t="s">
        <v>37</v>
      </c>
      <c r="M7" s="9"/>
      <c r="N7" s="21">
        <f>VLOOKUP(M5,Points!$A$3:$J$15,10)+IF(M6="","0",Points!$J$17)+IF(M7="","0",Points!$J$18)+IF(M8="","0",Points!$J$19)</f>
        <v>15</v>
      </c>
      <c r="O7" s="25"/>
      <c r="P7" s="36" t="s">
        <v>55</v>
      </c>
      <c r="Q7" s="21">
        <f>IF(P7="","0",VLOOKUP(P7,Points!$Q$3:$R$102,2))</f>
        <v>12</v>
      </c>
      <c r="R7" s="21"/>
      <c r="S7" s="35"/>
      <c r="T7" s="21" t="str">
        <f>IF(S7="","0",VLOOKUP(S7,Points!$M$3:$N$102,2))</f>
        <v>0</v>
      </c>
      <c r="U7" s="26"/>
      <c r="V7" s="40"/>
      <c r="W7" s="122"/>
      <c r="X7" s="122"/>
      <c r="Y7" s="50"/>
    </row>
    <row r="8" spans="1:25" ht="12.75">
      <c r="A8" s="76"/>
      <c r="B8" s="76"/>
      <c r="C8" s="76"/>
      <c r="D8" s="76"/>
      <c r="E8" s="76"/>
      <c r="F8" s="76"/>
      <c r="G8" s="76"/>
      <c r="H8" s="76"/>
      <c r="I8" s="76"/>
      <c r="J8" s="25"/>
      <c r="K8" s="25"/>
      <c r="L8" s="111" t="s">
        <v>174</v>
      </c>
      <c r="M8" s="73" t="str">
        <f>(IF(S5="Large Model","Yes",IF(S6="Large Model","Yes",IF(S7="Large Model","Yes",IF(S8="Large Model","Yes","No")))))</f>
        <v>Yes</v>
      </c>
      <c r="N8" s="25"/>
      <c r="O8" s="25"/>
      <c r="P8" s="36" t="s">
        <v>97</v>
      </c>
      <c r="Q8" s="21">
        <f>IF(P8="","0",VLOOKUP(P8,Points!$Q$3:$R$102,2))</f>
        <v>27</v>
      </c>
      <c r="R8" s="21"/>
      <c r="S8" s="35"/>
      <c r="T8" s="21" t="str">
        <f>IF(S8="","0",VLOOKUP(S8,Points!$M$3:$N$102,2))</f>
        <v>0</v>
      </c>
      <c r="U8" s="26"/>
      <c r="V8" s="40"/>
      <c r="W8" s="8"/>
      <c r="X8" s="56">
        <f>SUM(V5*W8)</f>
        <v>0</v>
      </c>
      <c r="Y8" s="50"/>
    </row>
    <row r="9" spans="1:25" ht="12.75">
      <c r="A9" s="49"/>
      <c r="B9" s="123" t="s">
        <v>257</v>
      </c>
      <c r="C9" s="26"/>
      <c r="D9" s="26"/>
      <c r="E9" s="26"/>
      <c r="F9" s="26"/>
      <c r="G9" s="26"/>
      <c r="H9" s="26"/>
      <c r="I9" s="26"/>
      <c r="J9" s="25"/>
      <c r="K9" s="25"/>
      <c r="L9" s="26"/>
      <c r="M9" s="26"/>
      <c r="N9" s="26"/>
      <c r="O9" s="26"/>
      <c r="P9" s="75"/>
      <c r="Q9" s="25"/>
      <c r="R9" s="25"/>
      <c r="S9" s="25"/>
      <c r="T9" s="25"/>
      <c r="U9" s="25"/>
      <c r="V9" s="25"/>
      <c r="W9" s="26"/>
      <c r="X9" s="42"/>
      <c r="Y9" s="50"/>
    </row>
    <row r="10" spans="1:25" ht="12.75" customHeight="1">
      <c r="A10" s="49"/>
      <c r="B10" s="124"/>
      <c r="C10" s="26"/>
      <c r="D10" s="130" t="s">
        <v>121</v>
      </c>
      <c r="E10" s="131"/>
      <c r="F10" s="131"/>
      <c r="G10" s="132"/>
      <c r="H10" s="21" t="s">
        <v>9</v>
      </c>
      <c r="I10" s="26"/>
      <c r="J10" s="40"/>
      <c r="K10" s="40"/>
      <c r="L10" s="129" t="s">
        <v>29</v>
      </c>
      <c r="M10" s="129"/>
      <c r="N10" s="21" t="s">
        <v>9</v>
      </c>
      <c r="O10" s="42"/>
      <c r="P10" s="58" t="s">
        <v>190</v>
      </c>
      <c r="Q10" s="21" t="s">
        <v>9</v>
      </c>
      <c r="R10" s="21"/>
      <c r="S10" s="59" t="s">
        <v>51</v>
      </c>
      <c r="T10" s="77" t="s">
        <v>9</v>
      </c>
      <c r="U10" s="40"/>
      <c r="V10" s="76"/>
      <c r="W10" s="76"/>
      <c r="X10" s="76"/>
      <c r="Y10" s="50"/>
    </row>
    <row r="11" spans="1:25" ht="12.75" customHeight="1">
      <c r="A11" s="49"/>
      <c r="B11" s="124"/>
      <c r="C11" s="26"/>
      <c r="D11" s="133"/>
      <c r="E11" s="134"/>
      <c r="F11" s="134"/>
      <c r="G11" s="135"/>
      <c r="H11" s="21" t="str">
        <f>IF(D11="","0",VLOOKUP(D11,Points!$Y$3:$Z$102,2))</f>
        <v>0</v>
      </c>
      <c r="I11" s="26"/>
      <c r="J11" s="40"/>
      <c r="K11" s="41" t="s">
        <v>40</v>
      </c>
      <c r="L11" s="121" t="s">
        <v>14</v>
      </c>
      <c r="M11" s="121"/>
      <c r="N11" s="21">
        <f>IF(L11="","0",VLOOKUP(L11,Points!$U$3:$V$102,2))</f>
        <v>3</v>
      </c>
      <c r="O11" s="42"/>
      <c r="P11" s="36"/>
      <c r="Q11" s="21" t="str">
        <f>IF(P11="","0",VLOOKUP(P11,Points!$Q$3:$R$102,2))</f>
        <v>0</v>
      </c>
      <c r="R11" s="26"/>
      <c r="S11" s="35" t="s">
        <v>258</v>
      </c>
      <c r="T11" s="28"/>
      <c r="U11" s="40"/>
      <c r="V11" s="76"/>
      <c r="W11" s="76"/>
      <c r="X11" s="76"/>
      <c r="Y11" s="50"/>
    </row>
    <row r="12" spans="1:25" ht="12.75" customHeight="1">
      <c r="A12" s="49"/>
      <c r="B12" s="125"/>
      <c r="C12" s="26"/>
      <c r="D12" s="133"/>
      <c r="E12" s="134"/>
      <c r="F12" s="134"/>
      <c r="G12" s="135"/>
      <c r="H12" s="21" t="str">
        <f>IF(D12="","0",VLOOKUP(D12,Points!$Y$3:$Z$102,2))</f>
        <v>0</v>
      </c>
      <c r="I12" s="26"/>
      <c r="J12" s="40"/>
      <c r="K12" s="41" t="s">
        <v>41</v>
      </c>
      <c r="L12" s="121"/>
      <c r="M12" s="121"/>
      <c r="N12" s="21" t="str">
        <f>IF(L12="","0",ROUNDUP((VLOOKUP(L12,Points!$U$3:$V$102,2)/2),0))</f>
        <v>0</v>
      </c>
      <c r="O12" s="42"/>
      <c r="P12" s="36"/>
      <c r="Q12" s="21" t="str">
        <f>IF(P12="","0",VLOOKUP(P12,Points!$Q$3:$R$102,2))</f>
        <v>0</v>
      </c>
      <c r="R12" s="26"/>
      <c r="S12" s="35"/>
      <c r="T12" s="28"/>
      <c r="U12" s="40"/>
      <c r="V12" s="76"/>
      <c r="W12" s="76"/>
      <c r="X12" s="76"/>
      <c r="Y12" s="50"/>
    </row>
    <row r="13" spans="1:25" ht="12.75" customHeight="1">
      <c r="A13" s="49"/>
      <c r="B13" s="76"/>
      <c r="C13" s="26"/>
      <c r="D13" s="133"/>
      <c r="E13" s="134"/>
      <c r="F13" s="134"/>
      <c r="G13" s="135"/>
      <c r="H13" s="21" t="str">
        <f>IF(D13="","0",VLOOKUP(D13,Points!$Y$3:$Z$102,2))</f>
        <v>0</v>
      </c>
      <c r="I13" s="26"/>
      <c r="J13" s="40"/>
      <c r="K13" s="41" t="s">
        <v>40</v>
      </c>
      <c r="L13" s="121"/>
      <c r="M13" s="121"/>
      <c r="N13" s="21" t="str">
        <f>IF(L13="","0",VLOOKUP(L13,Points!$U$3:$V$102,2))</f>
        <v>0</v>
      </c>
      <c r="O13" s="42"/>
      <c r="P13" s="36"/>
      <c r="Q13" s="21" t="str">
        <f>IF(P13="","0",VLOOKUP(P13,Points!$Q$3:$R$102,2))</f>
        <v>0</v>
      </c>
      <c r="R13" s="21"/>
      <c r="S13" s="35"/>
      <c r="T13" s="28"/>
      <c r="U13" s="40"/>
      <c r="V13" s="76"/>
      <c r="W13" s="76"/>
      <c r="X13" s="76"/>
      <c r="Y13" s="50"/>
    </row>
    <row r="14" spans="1:25" ht="12.75" customHeight="1">
      <c r="A14" s="49"/>
      <c r="B14" s="75" t="str">
        <f>IF(V5&gt;Points!$A$17,"Elite","Core")</f>
        <v>Elite</v>
      </c>
      <c r="C14" s="26"/>
      <c r="D14" s="133"/>
      <c r="E14" s="134"/>
      <c r="F14" s="134"/>
      <c r="G14" s="135"/>
      <c r="H14" s="21" t="str">
        <f>IF(D14="","0",VLOOKUP(D14,Points!$Y$3:$Z$102,2))</f>
        <v>0</v>
      </c>
      <c r="I14" s="26"/>
      <c r="J14" s="40"/>
      <c r="K14" s="41" t="s">
        <v>41</v>
      </c>
      <c r="L14" s="121"/>
      <c r="M14" s="121"/>
      <c r="N14" s="21" t="str">
        <f>IF(L14="","0",ROUNDUP((VLOOKUP(L14,Points!$U$3:$V$102,2)/2),0))</f>
        <v>0</v>
      </c>
      <c r="O14" s="42"/>
      <c r="P14" s="36"/>
      <c r="Q14" s="21" t="str">
        <f>IF(P14="","0",VLOOKUP(P14,Points!$Q$3:$R$102,2))</f>
        <v>0</v>
      </c>
      <c r="R14" s="21"/>
      <c r="S14" s="35"/>
      <c r="T14" s="28"/>
      <c r="U14" s="40"/>
      <c r="V14" s="76"/>
      <c r="W14" s="76"/>
      <c r="X14" s="76"/>
      <c r="Y14" s="50"/>
    </row>
    <row r="15" spans="1:25" ht="12.75" customHeight="1">
      <c r="A15" s="51"/>
      <c r="B15" s="81"/>
      <c r="C15" s="53"/>
      <c r="D15" s="53"/>
      <c r="E15" s="53"/>
      <c r="F15" s="53"/>
      <c r="G15" s="53"/>
      <c r="H15" s="53"/>
      <c r="I15" s="53"/>
      <c r="J15" s="52"/>
      <c r="K15" s="52"/>
      <c r="L15" s="54"/>
      <c r="M15" s="54"/>
      <c r="N15" s="54"/>
      <c r="O15" s="54"/>
      <c r="P15" s="80"/>
      <c r="Q15" s="52"/>
      <c r="R15" s="52"/>
      <c r="S15" s="52"/>
      <c r="T15" s="52"/>
      <c r="U15" s="52"/>
      <c r="V15" s="52"/>
      <c r="W15" s="54"/>
      <c r="X15" s="54"/>
      <c r="Y15" s="55"/>
    </row>
    <row r="16" ht="12.75" customHeight="1">
      <c r="B16" s="82"/>
    </row>
    <row r="17" spans="1:25" ht="12.75" customHeight="1">
      <c r="A17" s="43"/>
      <c r="B17" s="44"/>
      <c r="C17" s="45"/>
      <c r="D17" s="45"/>
      <c r="E17" s="45"/>
      <c r="F17" s="45"/>
      <c r="G17" s="45"/>
      <c r="H17" s="45"/>
      <c r="I17" s="45"/>
      <c r="J17" s="46"/>
      <c r="K17" s="46"/>
      <c r="L17" s="45"/>
      <c r="M17" s="45"/>
      <c r="N17" s="45"/>
      <c r="O17" s="44"/>
      <c r="P17" s="79"/>
      <c r="Q17" s="47"/>
      <c r="R17" s="47"/>
      <c r="S17" s="47"/>
      <c r="T17" s="47"/>
      <c r="U17" s="47"/>
      <c r="V17" s="46"/>
      <c r="W17" s="44"/>
      <c r="X17" s="44"/>
      <c r="Y17" s="48"/>
    </row>
    <row r="18" spans="1:25" ht="12.75" customHeight="1">
      <c r="A18" s="49"/>
      <c r="B18" s="57" t="s">
        <v>188</v>
      </c>
      <c r="C18" s="8" t="s">
        <v>1</v>
      </c>
      <c r="D18" s="8" t="s">
        <v>2</v>
      </c>
      <c r="E18" s="8" t="s">
        <v>3</v>
      </c>
      <c r="F18" s="8" t="s">
        <v>4</v>
      </c>
      <c r="G18" s="8" t="s">
        <v>5</v>
      </c>
      <c r="H18" s="8" t="s">
        <v>6</v>
      </c>
      <c r="I18" s="8" t="s">
        <v>7</v>
      </c>
      <c r="J18" s="21" t="s">
        <v>9</v>
      </c>
      <c r="K18" s="25"/>
      <c r="L18" s="58" t="s">
        <v>39</v>
      </c>
      <c r="M18" s="8"/>
      <c r="N18" s="8" t="s">
        <v>38</v>
      </c>
      <c r="O18" s="21"/>
      <c r="P18" s="58" t="s">
        <v>8</v>
      </c>
      <c r="Q18" s="21" t="s">
        <v>9</v>
      </c>
      <c r="R18" s="21"/>
      <c r="S18" s="59" t="s">
        <v>138</v>
      </c>
      <c r="T18" s="21" t="s">
        <v>9</v>
      </c>
      <c r="U18" s="26"/>
      <c r="V18" s="38" t="s">
        <v>0</v>
      </c>
      <c r="W18" s="122" t="s">
        <v>49</v>
      </c>
      <c r="X18" s="122" t="s">
        <v>50</v>
      </c>
      <c r="Y18" s="50"/>
    </row>
    <row r="19" spans="1:25" ht="12.75" customHeight="1">
      <c r="A19" s="83">
        <v>1</v>
      </c>
      <c r="B19" s="39" t="s">
        <v>254</v>
      </c>
      <c r="C19" s="11">
        <v>12</v>
      </c>
      <c r="D19" s="9">
        <v>6</v>
      </c>
      <c r="E19" s="9">
        <v>8</v>
      </c>
      <c r="F19" s="9">
        <v>7</v>
      </c>
      <c r="G19" s="11">
        <v>7</v>
      </c>
      <c r="H19" s="11">
        <v>5</v>
      </c>
      <c r="I19" s="11">
        <v>9</v>
      </c>
      <c r="J19" s="21">
        <f>VLOOKUP(C19,Points!$A$3:$H$15,2)+VLOOKUP(D19,Points!$A$3:$H$15,3)+VLOOKUP(E19,Points!$A$3:$H$15,4)+VLOOKUP(F19,Points!$A$3:$H$15,5)+VLOOKUP(G19,Points!$A$3:$H$15,6)+VLOOKUP(H19,Points!$A$3:$H$15,7)+VLOOKUP(I19,Points!$A$3:$H$15,8)</f>
        <v>157</v>
      </c>
      <c r="K19" s="25"/>
      <c r="L19" s="58" t="s">
        <v>94</v>
      </c>
      <c r="M19" s="9">
        <v>5</v>
      </c>
      <c r="N19" s="8">
        <f>SUM(M19:M21)+(IF(S19="Large Model","1",IF(S20="Large Model","1",IF(S21="Large Model","1",IF(S22="Large Model","1","0")))))</f>
        <v>6</v>
      </c>
      <c r="O19" s="21"/>
      <c r="P19" s="36" t="s">
        <v>116</v>
      </c>
      <c r="Q19" s="21">
        <f>IF(P19="","0",VLOOKUP(P19,Points!$Q$3:$R$102,2))</f>
        <v>17</v>
      </c>
      <c r="R19" s="21"/>
      <c r="S19" s="35" t="s">
        <v>12</v>
      </c>
      <c r="T19" s="21">
        <f>IF(S19="","0",VLOOKUP(S19,Points!$M$3:$N$102,2))</f>
        <v>8</v>
      </c>
      <c r="U19" s="26"/>
      <c r="V19" s="70">
        <f>SUM(J19:J21)+SUM(H25:H28)+N21+SUM(N25:N28)+SUM(Q19:Q22)+SUM(Q25:Q28)+SUM(T19:T22)+SUM(T25:T28)</f>
        <v>294</v>
      </c>
      <c r="W19" s="122"/>
      <c r="X19" s="122"/>
      <c r="Y19" s="50"/>
    </row>
    <row r="20" spans="1:25" ht="12.75" customHeight="1">
      <c r="A20" s="83">
        <v>2</v>
      </c>
      <c r="B20" s="39"/>
      <c r="C20" s="19"/>
      <c r="D20" s="18"/>
      <c r="E20" s="9"/>
      <c r="F20" s="10"/>
      <c r="G20" s="12"/>
      <c r="H20" s="13"/>
      <c r="I20" s="14"/>
      <c r="J20" s="21">
        <f>VLOOKUP(D20,Points!$A$3:$H$15,3)+VLOOKUP(E20,Points!$A$3:$H$15,4)+VLOOKUP(F20,Points!$A$3:$H$15,5)</f>
        <v>0</v>
      </c>
      <c r="K20" s="25"/>
      <c r="L20" s="58" t="s">
        <v>10</v>
      </c>
      <c r="M20" s="9"/>
      <c r="N20" s="21" t="s">
        <v>9</v>
      </c>
      <c r="O20" s="21"/>
      <c r="P20" s="36" t="s">
        <v>68</v>
      </c>
      <c r="Q20" s="21">
        <f>IF(P20="","0",VLOOKUP(P20,Points!$Q$3:$R$102,2))</f>
        <v>24</v>
      </c>
      <c r="R20" s="21"/>
      <c r="S20" s="35" t="s">
        <v>134</v>
      </c>
      <c r="T20" s="21">
        <f>IF(S20="","0",VLOOKUP(S20,Points!$M$3:$N$102,2))</f>
        <v>0</v>
      </c>
      <c r="U20" s="26"/>
      <c r="V20" s="25"/>
      <c r="W20" s="122"/>
      <c r="X20" s="122"/>
      <c r="Y20" s="50"/>
    </row>
    <row r="21" spans="1:25" ht="12.75" customHeight="1">
      <c r="A21" s="84">
        <v>3</v>
      </c>
      <c r="B21" s="39"/>
      <c r="C21" s="20"/>
      <c r="D21" s="18"/>
      <c r="E21" s="9"/>
      <c r="F21" s="10"/>
      <c r="G21" s="15"/>
      <c r="H21" s="16"/>
      <c r="I21" s="17"/>
      <c r="J21" s="21">
        <f>VLOOKUP(C21,Points!$A$3:$H$15,2)+VLOOKUP(D21,Points!$A$3:$H$15,3)+VLOOKUP(E21,Points!$A$3:$H$15,4)+VLOOKUP(F21,Points!$A$3:$H$15,5)+VLOOKUP(G21,Points!$A$3:$H$15,6)+VLOOKUP(H21,Points!$A$3:$H$15,7)+VLOOKUP(I21,Points!$A$3:$H$15,8)</f>
        <v>0</v>
      </c>
      <c r="K21" s="25"/>
      <c r="L21" s="58" t="s">
        <v>37</v>
      </c>
      <c r="M21" s="9"/>
      <c r="N21" s="21">
        <f>VLOOKUP(M19,Points!$A$3:$J$15,10)+IF(M20="","0",Points!$J$17)+IF(M21="","0",Points!$J$18)+IF(M22="","0",Points!$J$19)</f>
        <v>11</v>
      </c>
      <c r="O21" s="25"/>
      <c r="P21" s="36" t="s">
        <v>117</v>
      </c>
      <c r="Q21" s="21">
        <f>IF(P21="","0",VLOOKUP(P21,Points!$Q$3:$R$102,2))</f>
        <v>16</v>
      </c>
      <c r="R21" s="21"/>
      <c r="S21" s="35" t="s">
        <v>104</v>
      </c>
      <c r="T21" s="21">
        <f>IF(S21="","0",VLOOKUP(S21,Points!$M$3:$N$102,2))</f>
        <v>30</v>
      </c>
      <c r="U21" s="26"/>
      <c r="V21" s="40"/>
      <c r="W21" s="122"/>
      <c r="X21" s="122"/>
      <c r="Y21" s="50"/>
    </row>
    <row r="22" spans="1:25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25"/>
      <c r="K22" s="25"/>
      <c r="L22" s="111" t="s">
        <v>174</v>
      </c>
      <c r="M22" s="73" t="str">
        <f>(IF(S19="Large Model","Yes",IF(S20="Large Model","Yes",IF(S21="Large Model","Yes",IF(S22="Large Model","Yes","No")))))</f>
        <v>Yes</v>
      </c>
      <c r="N22" s="25"/>
      <c r="O22" s="25"/>
      <c r="P22" s="36" t="s">
        <v>96</v>
      </c>
      <c r="Q22" s="21">
        <f>IF(P22="","0",VLOOKUP(P22,Points!$Q$3:$R$102,2))</f>
        <v>16</v>
      </c>
      <c r="R22" s="21"/>
      <c r="S22" s="35"/>
      <c r="T22" s="21" t="str">
        <f>IF(S22="","0",VLOOKUP(S22,Points!$M$3:$N$102,2))</f>
        <v>0</v>
      </c>
      <c r="U22" s="26"/>
      <c r="V22" s="40"/>
      <c r="W22" s="8">
        <v>1</v>
      </c>
      <c r="X22" s="56">
        <f>SUM(V19*W22)</f>
        <v>294</v>
      </c>
      <c r="Y22" s="50"/>
    </row>
    <row r="23" spans="1:25" ht="12.75" customHeight="1">
      <c r="A23" s="49"/>
      <c r="B23" s="123"/>
      <c r="C23" s="26"/>
      <c r="D23" s="26"/>
      <c r="E23" s="26"/>
      <c r="F23" s="26"/>
      <c r="G23" s="26"/>
      <c r="H23" s="26"/>
      <c r="I23" s="26"/>
      <c r="J23" s="25"/>
      <c r="K23" s="25"/>
      <c r="L23" s="26"/>
      <c r="M23" s="26"/>
      <c r="N23" s="26"/>
      <c r="O23" s="26"/>
      <c r="P23" s="75"/>
      <c r="Q23" s="25"/>
      <c r="R23" s="25"/>
      <c r="S23" s="25"/>
      <c r="T23" s="25"/>
      <c r="U23" s="25"/>
      <c r="V23" s="25"/>
      <c r="W23" s="26"/>
      <c r="X23" s="42"/>
      <c r="Y23" s="50"/>
    </row>
    <row r="24" spans="1:25" ht="12.75" customHeight="1">
      <c r="A24" s="49"/>
      <c r="B24" s="124"/>
      <c r="C24" s="26"/>
      <c r="D24" s="130" t="s">
        <v>121</v>
      </c>
      <c r="E24" s="131"/>
      <c r="F24" s="131"/>
      <c r="G24" s="132"/>
      <c r="H24" s="21" t="s">
        <v>9</v>
      </c>
      <c r="I24" s="26"/>
      <c r="J24" s="40"/>
      <c r="K24" s="40"/>
      <c r="L24" s="129" t="s">
        <v>29</v>
      </c>
      <c r="M24" s="129"/>
      <c r="N24" s="21" t="s">
        <v>9</v>
      </c>
      <c r="O24" s="42"/>
      <c r="P24" s="58" t="s">
        <v>190</v>
      </c>
      <c r="Q24" s="21" t="s">
        <v>9</v>
      </c>
      <c r="R24" s="21"/>
      <c r="S24" s="59" t="s">
        <v>51</v>
      </c>
      <c r="T24" s="77" t="s">
        <v>9</v>
      </c>
      <c r="U24" s="40"/>
      <c r="V24" s="76"/>
      <c r="W24" s="76"/>
      <c r="X24" s="76"/>
      <c r="Y24" s="50"/>
    </row>
    <row r="25" spans="1:25" ht="12.75" customHeight="1">
      <c r="A25" s="49"/>
      <c r="B25" s="124"/>
      <c r="C25" s="26"/>
      <c r="D25" s="133"/>
      <c r="E25" s="134"/>
      <c r="F25" s="134"/>
      <c r="G25" s="135"/>
      <c r="H25" s="21" t="str">
        <f>IF(D25="","0",VLOOKUP(D25,Points!$Y$3:$Z$102,2))</f>
        <v>0</v>
      </c>
      <c r="I25" s="26"/>
      <c r="J25" s="40"/>
      <c r="K25" s="41" t="s">
        <v>40</v>
      </c>
      <c r="L25" s="121" t="s">
        <v>14</v>
      </c>
      <c r="M25" s="121"/>
      <c r="N25" s="21">
        <f>IF(L25="","0",VLOOKUP(L25,Points!$U$3:$V$102,2))</f>
        <v>3</v>
      </c>
      <c r="O25" s="42"/>
      <c r="P25" s="36" t="s">
        <v>55</v>
      </c>
      <c r="Q25" s="21">
        <f>IF(P25="","0",VLOOKUP(P25,Points!$Q$3:$R$102,2))</f>
        <v>12</v>
      </c>
      <c r="R25" s="26"/>
      <c r="S25" s="35"/>
      <c r="T25" s="28"/>
      <c r="U25" s="40"/>
      <c r="V25" s="76"/>
      <c r="W25" s="76"/>
      <c r="X25" s="76"/>
      <c r="Y25" s="50"/>
    </row>
    <row r="26" spans="1:25" ht="12.75" customHeight="1">
      <c r="A26" s="49"/>
      <c r="B26" s="125"/>
      <c r="C26" s="26"/>
      <c r="D26" s="133"/>
      <c r="E26" s="134"/>
      <c r="F26" s="134"/>
      <c r="G26" s="135"/>
      <c r="H26" s="21" t="str">
        <f>IF(D26="","0",VLOOKUP(D26,Points!$Y$3:$Z$102,2))</f>
        <v>0</v>
      </c>
      <c r="I26" s="26"/>
      <c r="J26" s="40"/>
      <c r="K26" s="41" t="s">
        <v>41</v>
      </c>
      <c r="L26" s="121"/>
      <c r="M26" s="121"/>
      <c r="N26" s="21" t="str">
        <f>IF(L26="","0",ROUNDUP((VLOOKUP(L26,Points!$U$3:$V$102,2)/2),0))</f>
        <v>0</v>
      </c>
      <c r="O26" s="42"/>
      <c r="P26" s="36"/>
      <c r="Q26" s="21" t="str">
        <f>IF(P26="","0",VLOOKUP(P26,Points!$Q$3:$R$102,2))</f>
        <v>0</v>
      </c>
      <c r="R26" s="26"/>
      <c r="S26" s="35"/>
      <c r="T26" s="28"/>
      <c r="U26" s="40"/>
      <c r="V26" s="76"/>
      <c r="W26" s="76"/>
      <c r="X26" s="76"/>
      <c r="Y26" s="50"/>
    </row>
    <row r="27" spans="1:25" ht="12.75" customHeight="1">
      <c r="A27" s="49"/>
      <c r="B27" s="76"/>
      <c r="C27" s="26"/>
      <c r="D27" s="133"/>
      <c r="E27" s="134"/>
      <c r="F27" s="134"/>
      <c r="G27" s="135"/>
      <c r="H27" s="21" t="str">
        <f>IF(D27="","0",VLOOKUP(D27,Points!$Y$3:$Z$102,2))</f>
        <v>0</v>
      </c>
      <c r="I27" s="26"/>
      <c r="J27" s="40"/>
      <c r="K27" s="41" t="s">
        <v>40</v>
      </c>
      <c r="L27" s="121"/>
      <c r="M27" s="121"/>
      <c r="N27" s="21" t="str">
        <f>IF(L27="","0",VLOOKUP(L27,Points!$U$3:$V$102,2))</f>
        <v>0</v>
      </c>
      <c r="O27" s="42"/>
      <c r="P27" s="36"/>
      <c r="Q27" s="21" t="str">
        <f>IF(P27="","0",VLOOKUP(P27,Points!$Q$3:$R$102,2))</f>
        <v>0</v>
      </c>
      <c r="R27" s="21"/>
      <c r="S27" s="35"/>
      <c r="T27" s="28"/>
      <c r="U27" s="40"/>
      <c r="V27" s="76"/>
      <c r="W27" s="76"/>
      <c r="X27" s="76"/>
      <c r="Y27" s="50"/>
    </row>
    <row r="28" spans="1:25" ht="12.75" customHeight="1">
      <c r="A28" s="49"/>
      <c r="B28" s="75" t="str">
        <f>IF(V19&gt;Points!$A$17,"Elite","Core")</f>
        <v>Elite</v>
      </c>
      <c r="C28" s="26"/>
      <c r="D28" s="133"/>
      <c r="E28" s="134"/>
      <c r="F28" s="134"/>
      <c r="G28" s="135"/>
      <c r="H28" s="21" t="str">
        <f>IF(D28="","0",VLOOKUP(D28,Points!$Y$3:$Z$102,2))</f>
        <v>0</v>
      </c>
      <c r="I28" s="26"/>
      <c r="J28" s="40"/>
      <c r="K28" s="41" t="s">
        <v>41</v>
      </c>
      <c r="L28" s="121"/>
      <c r="M28" s="121"/>
      <c r="N28" s="21" t="str">
        <f>IF(L28="","0",ROUNDUP((VLOOKUP(L28,Points!$U$3:$V$102,2)/2),0))</f>
        <v>0</v>
      </c>
      <c r="O28" s="42"/>
      <c r="P28" s="36"/>
      <c r="Q28" s="21" t="str">
        <f>IF(P28="","0",VLOOKUP(P28,Points!$Q$3:$R$102,2))</f>
        <v>0</v>
      </c>
      <c r="R28" s="21"/>
      <c r="S28" s="35"/>
      <c r="T28" s="28"/>
      <c r="U28" s="40"/>
      <c r="V28" s="76"/>
      <c r="W28" s="76"/>
      <c r="X28" s="76"/>
      <c r="Y28" s="50"/>
    </row>
    <row r="29" spans="1:25" ht="12.75" customHeight="1">
      <c r="A29" s="51"/>
      <c r="B29" s="81"/>
      <c r="C29" s="53"/>
      <c r="D29" s="53"/>
      <c r="E29" s="53"/>
      <c r="F29" s="53"/>
      <c r="G29" s="53"/>
      <c r="H29" s="53"/>
      <c r="I29" s="53"/>
      <c r="J29" s="52"/>
      <c r="K29" s="52"/>
      <c r="L29" s="54"/>
      <c r="M29" s="54"/>
      <c r="N29" s="54"/>
      <c r="O29" s="54"/>
      <c r="P29" s="80"/>
      <c r="Q29" s="52"/>
      <c r="R29" s="52"/>
      <c r="S29" s="52"/>
      <c r="T29" s="52"/>
      <c r="U29" s="52"/>
      <c r="V29" s="52"/>
      <c r="W29" s="54"/>
      <c r="X29" s="54"/>
      <c r="Y29" s="55"/>
    </row>
    <row r="30" ht="12.75" customHeight="1">
      <c r="B30" s="82"/>
    </row>
    <row r="31" spans="1:25" ht="12.75" customHeight="1">
      <c r="A31" s="43"/>
      <c r="B31" s="44"/>
      <c r="C31" s="45"/>
      <c r="D31" s="45"/>
      <c r="E31" s="45"/>
      <c r="F31" s="45"/>
      <c r="G31" s="45"/>
      <c r="H31" s="45"/>
      <c r="I31" s="45"/>
      <c r="J31" s="46"/>
      <c r="K31" s="46"/>
      <c r="L31" s="45"/>
      <c r="M31" s="45"/>
      <c r="N31" s="45"/>
      <c r="O31" s="44"/>
      <c r="P31" s="79"/>
      <c r="Q31" s="47"/>
      <c r="R31" s="47"/>
      <c r="S31" s="47"/>
      <c r="T31" s="47"/>
      <c r="U31" s="47"/>
      <c r="V31" s="46"/>
      <c r="W31" s="44"/>
      <c r="X31" s="44"/>
      <c r="Y31" s="48"/>
    </row>
    <row r="32" spans="1:25" ht="12.75" customHeight="1">
      <c r="A32" s="49"/>
      <c r="B32" s="57" t="s">
        <v>188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21" t="s">
        <v>9</v>
      </c>
      <c r="K32" s="25"/>
      <c r="L32" s="58" t="s">
        <v>39</v>
      </c>
      <c r="M32" s="8"/>
      <c r="N32" s="8" t="s">
        <v>38</v>
      </c>
      <c r="O32" s="21"/>
      <c r="P32" s="58" t="s">
        <v>8</v>
      </c>
      <c r="Q32" s="21" t="s">
        <v>9</v>
      </c>
      <c r="R32" s="21"/>
      <c r="S32" s="59" t="s">
        <v>138</v>
      </c>
      <c r="T32" s="21" t="s">
        <v>9</v>
      </c>
      <c r="U32" s="26"/>
      <c r="V32" s="38" t="s">
        <v>0</v>
      </c>
      <c r="W32" s="122" t="s">
        <v>49</v>
      </c>
      <c r="X32" s="122" t="s">
        <v>50</v>
      </c>
      <c r="Y32" s="50"/>
    </row>
    <row r="33" spans="1:25" ht="12.75" customHeight="1">
      <c r="A33" s="83">
        <v>1</v>
      </c>
      <c r="B33" s="39" t="s">
        <v>220</v>
      </c>
      <c r="C33" s="11">
        <v>12</v>
      </c>
      <c r="D33" s="9">
        <v>4</v>
      </c>
      <c r="E33" s="9">
        <v>8</v>
      </c>
      <c r="F33" s="9">
        <v>7</v>
      </c>
      <c r="G33" s="11">
        <v>7</v>
      </c>
      <c r="H33" s="11">
        <v>3</v>
      </c>
      <c r="I33" s="11">
        <v>8</v>
      </c>
      <c r="J33" s="21">
        <f>VLOOKUP(C33,Points!$A$3:$H$15,2)+VLOOKUP(D33,Points!$A$3:$H$15,3)+VLOOKUP(E33,Points!$A$3:$H$15,4)+VLOOKUP(F33,Points!$A$3:$H$15,5)+VLOOKUP(G33,Points!$A$3:$H$15,6)+VLOOKUP(H33,Points!$A$3:$H$15,7)+VLOOKUP(I33,Points!$A$3:$H$15,8)</f>
        <v>104</v>
      </c>
      <c r="K33" s="25"/>
      <c r="L33" s="58" t="s">
        <v>94</v>
      </c>
      <c r="M33" s="9"/>
      <c r="N33" s="8">
        <f>SUM(M33:M35)+(IF(S33="Large Model","1",IF(S34="Large Model","1",IF(S35="Large Model","1",IF(S36="Large Model","1","0")))))</f>
        <v>0</v>
      </c>
      <c r="O33" s="21"/>
      <c r="P33" s="36" t="s">
        <v>116</v>
      </c>
      <c r="Q33" s="21">
        <f>IF(P33="","0",VLOOKUP(P33,Points!$Q$3:$R$102,2))</f>
        <v>17</v>
      </c>
      <c r="R33" s="21"/>
      <c r="S33" s="35" t="s">
        <v>103</v>
      </c>
      <c r="T33" s="21">
        <f>IF(S33="","0",VLOOKUP(S33,Points!$M$3:$N$102,2))</f>
        <v>20</v>
      </c>
      <c r="U33" s="26"/>
      <c r="V33" s="70">
        <f>SUM(J33:J35)+SUM(H39:H42)+N35+SUM(N39:N42)+SUM(Q33:Q36)+SUM(Q39:Q42)+SUM(T33:T36)+SUM(T39:T42)</f>
        <v>195</v>
      </c>
      <c r="W33" s="122"/>
      <c r="X33" s="122"/>
      <c r="Y33" s="50"/>
    </row>
    <row r="34" spans="1:25" ht="12.75" customHeight="1">
      <c r="A34" s="83">
        <v>2</v>
      </c>
      <c r="B34" s="39"/>
      <c r="C34" s="19"/>
      <c r="D34" s="18"/>
      <c r="E34" s="9"/>
      <c r="F34" s="10"/>
      <c r="G34" s="12"/>
      <c r="H34" s="13"/>
      <c r="I34" s="14"/>
      <c r="J34" s="21">
        <f>VLOOKUP(D34,Points!$A$3:$H$15,3)+VLOOKUP(E34,Points!$A$3:$H$15,4)+VLOOKUP(F34,Points!$A$3:$H$15,5)</f>
        <v>0</v>
      </c>
      <c r="K34" s="25"/>
      <c r="L34" s="58" t="s">
        <v>10</v>
      </c>
      <c r="M34" s="9"/>
      <c r="N34" s="21" t="s">
        <v>9</v>
      </c>
      <c r="O34" s="21"/>
      <c r="P34" s="36" t="s">
        <v>67</v>
      </c>
      <c r="Q34" s="21">
        <f>IF(P34="","0",VLOOKUP(P34,Points!$Q$3:$R$102,2))</f>
        <v>16</v>
      </c>
      <c r="R34" s="21"/>
      <c r="S34" s="35"/>
      <c r="T34" s="21" t="str">
        <f>IF(S34="","0",VLOOKUP(S34,Points!$M$3:$N$102,2))</f>
        <v>0</v>
      </c>
      <c r="U34" s="26"/>
      <c r="V34" s="25"/>
      <c r="W34" s="122"/>
      <c r="X34" s="122"/>
      <c r="Y34" s="50"/>
    </row>
    <row r="35" spans="1:25" ht="12.75" customHeight="1">
      <c r="A35" s="84">
        <v>3</v>
      </c>
      <c r="B35" s="39"/>
      <c r="C35" s="20"/>
      <c r="D35" s="18"/>
      <c r="E35" s="9"/>
      <c r="F35" s="10"/>
      <c r="G35" s="15"/>
      <c r="H35" s="16"/>
      <c r="I35" s="17"/>
      <c r="J35" s="21">
        <f>VLOOKUP(C35,Points!$A$3:$H$15,2)+VLOOKUP(D35,Points!$A$3:$H$15,3)+VLOOKUP(E35,Points!$A$3:$H$15,4)+VLOOKUP(F35,Points!$A$3:$H$15,5)+VLOOKUP(G35,Points!$A$3:$H$15,6)+VLOOKUP(H35,Points!$A$3:$H$15,7)+VLOOKUP(I35,Points!$A$3:$H$15,8)</f>
        <v>0</v>
      </c>
      <c r="K35" s="25"/>
      <c r="L35" s="58" t="s">
        <v>37</v>
      </c>
      <c r="M35" s="9"/>
      <c r="N35" s="21">
        <f>VLOOKUP(M33,Points!$A$3:$J$15,10)+IF(M34="","0",Points!$J$17)+IF(M35="","0",Points!$J$18)+IF(M36="","0",Points!$J$19)</f>
        <v>0</v>
      </c>
      <c r="O35" s="25"/>
      <c r="P35" s="36" t="s">
        <v>117</v>
      </c>
      <c r="Q35" s="21">
        <f>IF(P35="","0",VLOOKUP(P35,Points!$Q$3:$R$102,2))</f>
        <v>16</v>
      </c>
      <c r="R35" s="21"/>
      <c r="S35" s="35"/>
      <c r="T35" s="21" t="str">
        <f>IF(S35="","0",VLOOKUP(S35,Points!$M$3:$N$102,2))</f>
        <v>0</v>
      </c>
      <c r="U35" s="26"/>
      <c r="V35" s="40"/>
      <c r="W35" s="122"/>
      <c r="X35" s="122"/>
      <c r="Y35" s="50"/>
    </row>
    <row r="36" spans="1:25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25"/>
      <c r="K36" s="25"/>
      <c r="L36" s="111" t="s">
        <v>174</v>
      </c>
      <c r="M36" s="73" t="str">
        <f>(IF(S33="Large Model","Yes",IF(S34="Large Model","Yes",IF(S35="Large Model","Yes",IF(S36="Large Model","Yes","No")))))</f>
        <v>No</v>
      </c>
      <c r="N36" s="25"/>
      <c r="O36" s="25"/>
      <c r="P36" s="36" t="s">
        <v>58</v>
      </c>
      <c r="Q36" s="21">
        <f>IF(P36="","0",VLOOKUP(P36,Points!$Q$3:$R$102,2))</f>
        <v>2</v>
      </c>
      <c r="R36" s="21"/>
      <c r="S36" s="35"/>
      <c r="T36" s="21" t="str">
        <f>IF(S36="","0",VLOOKUP(S36,Points!$M$3:$N$102,2))</f>
        <v>0</v>
      </c>
      <c r="U36" s="26"/>
      <c r="V36" s="40"/>
      <c r="W36" s="8">
        <v>1</v>
      </c>
      <c r="X36" s="56">
        <f>SUM(V33*W36)</f>
        <v>195</v>
      </c>
      <c r="Y36" s="50"/>
    </row>
    <row r="37" spans="1:25" ht="12.75" customHeight="1">
      <c r="A37" s="49"/>
      <c r="B37" s="123"/>
      <c r="C37" s="26"/>
      <c r="D37" s="26"/>
      <c r="E37" s="26"/>
      <c r="F37" s="26"/>
      <c r="G37" s="26"/>
      <c r="H37" s="26"/>
      <c r="I37" s="26"/>
      <c r="J37" s="25"/>
      <c r="K37" s="25"/>
      <c r="L37" s="26"/>
      <c r="M37" s="26"/>
      <c r="N37" s="26"/>
      <c r="O37" s="26"/>
      <c r="P37" s="75"/>
      <c r="Q37" s="25"/>
      <c r="R37" s="25"/>
      <c r="S37" s="25"/>
      <c r="T37" s="25"/>
      <c r="U37" s="25"/>
      <c r="V37" s="25"/>
      <c r="W37" s="26"/>
      <c r="X37" s="42"/>
      <c r="Y37" s="50"/>
    </row>
    <row r="38" spans="1:25" ht="12.75" customHeight="1">
      <c r="A38" s="49"/>
      <c r="B38" s="124"/>
      <c r="C38" s="26"/>
      <c r="D38" s="130" t="s">
        <v>121</v>
      </c>
      <c r="E38" s="131"/>
      <c r="F38" s="131"/>
      <c r="G38" s="132"/>
      <c r="H38" s="21" t="s">
        <v>9</v>
      </c>
      <c r="I38" s="26"/>
      <c r="J38" s="40"/>
      <c r="K38" s="40"/>
      <c r="L38" s="129" t="s">
        <v>29</v>
      </c>
      <c r="M38" s="129"/>
      <c r="N38" s="21" t="s">
        <v>9</v>
      </c>
      <c r="O38" s="42"/>
      <c r="P38" s="58" t="s">
        <v>190</v>
      </c>
      <c r="Q38" s="21" t="s">
        <v>9</v>
      </c>
      <c r="R38" s="21"/>
      <c r="S38" s="59" t="s">
        <v>51</v>
      </c>
      <c r="T38" s="77" t="s">
        <v>9</v>
      </c>
      <c r="U38" s="40"/>
      <c r="V38" s="76"/>
      <c r="W38" s="76"/>
      <c r="X38" s="76"/>
      <c r="Y38" s="50"/>
    </row>
    <row r="39" spans="1:25" ht="12.75" customHeight="1">
      <c r="A39" s="49"/>
      <c r="B39" s="124"/>
      <c r="C39" s="26"/>
      <c r="D39" s="133"/>
      <c r="E39" s="134"/>
      <c r="F39" s="134"/>
      <c r="G39" s="135"/>
      <c r="H39" s="21" t="str">
        <f>IF(D39="","0",VLOOKUP(D39,Points!$Y$3:$Z$102,2))</f>
        <v>0</v>
      </c>
      <c r="I39" s="26"/>
      <c r="J39" s="40"/>
      <c r="K39" s="41" t="s">
        <v>40</v>
      </c>
      <c r="L39" s="121" t="s">
        <v>14</v>
      </c>
      <c r="M39" s="121"/>
      <c r="N39" s="21">
        <f>IF(L39="","0",VLOOKUP(L39,Points!$U$3:$V$102,2))</f>
        <v>3</v>
      </c>
      <c r="O39" s="42"/>
      <c r="P39" s="36" t="s">
        <v>141</v>
      </c>
      <c r="Q39" s="21">
        <f>IF(P39="","0",VLOOKUP(P39,Points!$Q$3:$R$102,2))</f>
        <v>17</v>
      </c>
      <c r="R39" s="26"/>
      <c r="S39" s="35"/>
      <c r="T39" s="28"/>
      <c r="U39" s="40"/>
      <c r="V39" s="76"/>
      <c r="W39" s="76"/>
      <c r="X39" s="76"/>
      <c r="Y39" s="50"/>
    </row>
    <row r="40" spans="1:25" ht="12.75" customHeight="1">
      <c r="A40" s="49"/>
      <c r="B40" s="125"/>
      <c r="C40" s="26"/>
      <c r="D40" s="133"/>
      <c r="E40" s="134"/>
      <c r="F40" s="134"/>
      <c r="G40" s="135"/>
      <c r="H40" s="21" t="str">
        <f>IF(D40="","0",VLOOKUP(D40,Points!$Y$3:$Z$102,2))</f>
        <v>0</v>
      </c>
      <c r="I40" s="26"/>
      <c r="J40" s="40"/>
      <c r="K40" s="41" t="s">
        <v>41</v>
      </c>
      <c r="L40" s="121"/>
      <c r="M40" s="121"/>
      <c r="N40" s="21" t="str">
        <f>IF(L40="","0",ROUNDUP((VLOOKUP(L40,Points!$U$3:$V$102,2)/2),0))</f>
        <v>0</v>
      </c>
      <c r="O40" s="42"/>
      <c r="P40" s="36"/>
      <c r="Q40" s="21" t="str">
        <f>IF(P40="","0",VLOOKUP(P40,Points!$Q$3:$R$102,2))</f>
        <v>0</v>
      </c>
      <c r="R40" s="26"/>
      <c r="S40" s="35"/>
      <c r="T40" s="28"/>
      <c r="U40" s="40"/>
      <c r="V40" s="76"/>
      <c r="W40" s="76"/>
      <c r="X40" s="76"/>
      <c r="Y40" s="50"/>
    </row>
    <row r="41" spans="1:25" ht="12.75" customHeight="1">
      <c r="A41" s="49"/>
      <c r="B41" s="76"/>
      <c r="C41" s="26"/>
      <c r="D41" s="133"/>
      <c r="E41" s="134"/>
      <c r="F41" s="134"/>
      <c r="G41" s="135"/>
      <c r="H41" s="21" t="str">
        <f>IF(D41="","0",VLOOKUP(D41,Points!$Y$3:$Z$102,2))</f>
        <v>0</v>
      </c>
      <c r="I41" s="26"/>
      <c r="J41" s="40"/>
      <c r="K41" s="41" t="s">
        <v>40</v>
      </c>
      <c r="L41" s="121"/>
      <c r="M41" s="121"/>
      <c r="N41" s="21" t="str">
        <f>IF(L41="","0",VLOOKUP(L41,Points!$U$3:$V$102,2))</f>
        <v>0</v>
      </c>
      <c r="O41" s="42"/>
      <c r="P41" s="36"/>
      <c r="Q41" s="21" t="str">
        <f>IF(P41="","0",VLOOKUP(P41,Points!$Q$3:$R$102,2))</f>
        <v>0</v>
      </c>
      <c r="R41" s="21"/>
      <c r="S41" s="35"/>
      <c r="T41" s="28"/>
      <c r="U41" s="40"/>
      <c r="V41" s="76"/>
      <c r="W41" s="76"/>
      <c r="X41" s="76"/>
      <c r="Y41" s="50"/>
    </row>
    <row r="42" spans="1:25" ht="12.75" customHeight="1">
      <c r="A42" s="49"/>
      <c r="B42" s="75" t="str">
        <f>IF(V33&gt;Points!$A$17,"Elite","Core")</f>
        <v>Elite</v>
      </c>
      <c r="C42" s="26"/>
      <c r="D42" s="133"/>
      <c r="E42" s="134"/>
      <c r="F42" s="134"/>
      <c r="G42" s="135"/>
      <c r="H42" s="21" t="str">
        <f>IF(D42="","0",VLOOKUP(D42,Points!$Y$3:$Z$102,2))</f>
        <v>0</v>
      </c>
      <c r="I42" s="26"/>
      <c r="J42" s="40"/>
      <c r="K42" s="41" t="s">
        <v>41</v>
      </c>
      <c r="L42" s="121"/>
      <c r="M42" s="121"/>
      <c r="N42" s="21" t="str">
        <f>IF(L42="","0",ROUNDUP((VLOOKUP(L42,Points!$U$3:$V$102,2)/2),0))</f>
        <v>0</v>
      </c>
      <c r="O42" s="42"/>
      <c r="P42" s="36"/>
      <c r="Q42" s="21" t="str">
        <f>IF(P42="","0",VLOOKUP(P42,Points!$Q$3:$R$102,2))</f>
        <v>0</v>
      </c>
      <c r="R42" s="21"/>
      <c r="S42" s="35"/>
      <c r="T42" s="28"/>
      <c r="U42" s="40"/>
      <c r="V42" s="76"/>
      <c r="W42" s="76"/>
      <c r="X42" s="76"/>
      <c r="Y42" s="50"/>
    </row>
    <row r="43" spans="1:25" ht="12.75" customHeight="1">
      <c r="A43" s="51"/>
      <c r="B43" s="81"/>
      <c r="C43" s="53"/>
      <c r="D43" s="53"/>
      <c r="E43" s="53"/>
      <c r="F43" s="53"/>
      <c r="G43" s="53"/>
      <c r="H43" s="53"/>
      <c r="I43" s="53"/>
      <c r="J43" s="52"/>
      <c r="K43" s="52"/>
      <c r="L43" s="54"/>
      <c r="M43" s="54"/>
      <c r="N43" s="54"/>
      <c r="O43" s="54"/>
      <c r="P43" s="80"/>
      <c r="Q43" s="52"/>
      <c r="R43" s="52"/>
      <c r="S43" s="52"/>
      <c r="T43" s="52"/>
      <c r="U43" s="52"/>
      <c r="V43" s="52"/>
      <c r="W43" s="54"/>
      <c r="X43" s="54"/>
      <c r="Y43" s="55"/>
    </row>
    <row r="45" spans="1:25" ht="12.75">
      <c r="A45" s="43"/>
      <c r="B45" s="44"/>
      <c r="C45" s="45"/>
      <c r="D45" s="45"/>
      <c r="E45" s="45"/>
      <c r="F45" s="45"/>
      <c r="G45" s="45"/>
      <c r="H45" s="45"/>
      <c r="I45" s="45"/>
      <c r="J45" s="46"/>
      <c r="K45" s="46"/>
      <c r="L45" s="45"/>
      <c r="M45" s="45"/>
      <c r="N45" s="45"/>
      <c r="O45" s="44"/>
      <c r="P45" s="79"/>
      <c r="Q45" s="47"/>
      <c r="R45" s="47"/>
      <c r="S45" s="47"/>
      <c r="T45" s="47"/>
      <c r="U45" s="47"/>
      <c r="V45" s="46"/>
      <c r="W45" s="44"/>
      <c r="X45" s="44"/>
      <c r="Y45" s="48"/>
    </row>
    <row r="46" spans="1:25" ht="12.75">
      <c r="A46" s="49"/>
      <c r="B46" s="57" t="s">
        <v>188</v>
      </c>
      <c r="C46" s="8" t="s">
        <v>1</v>
      </c>
      <c r="D46" s="8" t="s">
        <v>2</v>
      </c>
      <c r="E46" s="8" t="s">
        <v>3</v>
      </c>
      <c r="F46" s="8" t="s">
        <v>4</v>
      </c>
      <c r="G46" s="8" t="s">
        <v>5</v>
      </c>
      <c r="H46" s="8" t="s">
        <v>6</v>
      </c>
      <c r="I46" s="8" t="s">
        <v>7</v>
      </c>
      <c r="J46" s="21" t="s">
        <v>9</v>
      </c>
      <c r="K46" s="25"/>
      <c r="L46" s="58" t="s">
        <v>39</v>
      </c>
      <c r="M46" s="8"/>
      <c r="N46" s="8" t="s">
        <v>38</v>
      </c>
      <c r="O46" s="21"/>
      <c r="P46" s="58" t="s">
        <v>8</v>
      </c>
      <c r="Q46" s="21" t="s">
        <v>9</v>
      </c>
      <c r="R46" s="21"/>
      <c r="S46" s="59" t="s">
        <v>138</v>
      </c>
      <c r="T46" s="21" t="s">
        <v>9</v>
      </c>
      <c r="U46" s="26"/>
      <c r="V46" s="38" t="s">
        <v>0</v>
      </c>
      <c r="W46" s="122" t="s">
        <v>49</v>
      </c>
      <c r="X46" s="122" t="s">
        <v>50</v>
      </c>
      <c r="Y46" s="50"/>
    </row>
    <row r="47" spans="1:25" ht="12.75">
      <c r="A47" s="83">
        <v>1</v>
      </c>
      <c r="B47" s="39" t="s">
        <v>255</v>
      </c>
      <c r="C47" s="11">
        <v>9</v>
      </c>
      <c r="D47" s="9">
        <v>2</v>
      </c>
      <c r="E47" s="9">
        <v>6</v>
      </c>
      <c r="F47" s="9">
        <v>6</v>
      </c>
      <c r="G47" s="11">
        <v>6</v>
      </c>
      <c r="H47" s="11">
        <v>2</v>
      </c>
      <c r="I47" s="11">
        <v>7</v>
      </c>
      <c r="J47" s="21">
        <f>VLOOKUP(C47,Points!$A$3:$H$15,2)+VLOOKUP(D47,Points!$A$3:$H$15,3)+VLOOKUP(E47,Points!$A$3:$H$15,4)+VLOOKUP(F47,Points!$A$3:$H$15,5)+VLOOKUP(G47,Points!$A$3:$H$15,6)+VLOOKUP(H47,Points!$A$3:$H$15,7)+VLOOKUP(I47,Points!$A$3:$H$15,8)</f>
        <v>50</v>
      </c>
      <c r="K47" s="25"/>
      <c r="L47" s="58" t="s">
        <v>94</v>
      </c>
      <c r="M47" s="9">
        <v>4</v>
      </c>
      <c r="N47" s="8">
        <f>SUM(M47:M49)+(IF(S47="Large Model","1",IF(S48="Large Model","1",IF(S49="Large Model","1",IF(S50="Large Model","1","0")))))</f>
        <v>4</v>
      </c>
      <c r="O47" s="21"/>
      <c r="P47" s="36" t="s">
        <v>44</v>
      </c>
      <c r="Q47" s="21">
        <f>IF(P47="","0",VLOOKUP(P47,Points!$Q$3:$R$102,2))</f>
        <v>6</v>
      </c>
      <c r="R47" s="21"/>
      <c r="S47" s="35" t="s">
        <v>173</v>
      </c>
      <c r="T47" s="21">
        <f>IF(S47="","0",VLOOKUP(S47,Points!$M$3:$N$102,2))</f>
        <v>5</v>
      </c>
      <c r="U47" s="26"/>
      <c r="V47" s="70">
        <f>SUM(J47:J49)+SUM(H53:H56)+N49+SUM(N53:N56)+SUM(Q47:Q50)+SUM(Q53:Q56)+SUM(T47:T50)+SUM(T53:T56)</f>
        <v>76</v>
      </c>
      <c r="W47" s="122"/>
      <c r="X47" s="122"/>
      <c r="Y47" s="50"/>
    </row>
    <row r="48" spans="1:25" ht="12.75">
      <c r="A48" s="83">
        <v>2</v>
      </c>
      <c r="B48" s="39"/>
      <c r="C48" s="19"/>
      <c r="D48" s="18"/>
      <c r="E48" s="9"/>
      <c r="F48" s="10"/>
      <c r="G48" s="12"/>
      <c r="H48" s="13"/>
      <c r="I48" s="14"/>
      <c r="J48" s="21">
        <f>VLOOKUP(D48,Points!$A$3:$H$15,3)+VLOOKUP(E48,Points!$A$3:$H$15,4)+VLOOKUP(F48,Points!$A$3:$H$15,5)</f>
        <v>0</v>
      </c>
      <c r="K48" s="25"/>
      <c r="L48" s="58" t="s">
        <v>10</v>
      </c>
      <c r="M48" s="9"/>
      <c r="N48" s="21" t="s">
        <v>9</v>
      </c>
      <c r="O48" s="21"/>
      <c r="P48" s="36" t="s">
        <v>66</v>
      </c>
      <c r="Q48" s="21">
        <f>IF(P48="","0",VLOOKUP(P48,Points!$Q$3:$R$102,2))</f>
        <v>8</v>
      </c>
      <c r="R48" s="21"/>
      <c r="S48" s="35"/>
      <c r="T48" s="21" t="str">
        <f>IF(S48="","0",VLOOKUP(S48,Points!$M$3:$N$102,2))</f>
        <v>0</v>
      </c>
      <c r="U48" s="26"/>
      <c r="V48" s="25"/>
      <c r="W48" s="122"/>
      <c r="X48" s="122"/>
      <c r="Y48" s="50"/>
    </row>
    <row r="49" spans="1:25" ht="12.75">
      <c r="A49" s="84">
        <v>3</v>
      </c>
      <c r="B49" s="39"/>
      <c r="C49" s="20"/>
      <c r="D49" s="18"/>
      <c r="E49" s="9"/>
      <c r="F49" s="10"/>
      <c r="G49" s="15"/>
      <c r="H49" s="16"/>
      <c r="I49" s="17"/>
      <c r="J49" s="21">
        <f>VLOOKUP(C49,Points!$A$3:$H$15,2)+VLOOKUP(D49,Points!$A$3:$H$15,3)+VLOOKUP(E49,Points!$A$3:$H$15,4)+VLOOKUP(F49,Points!$A$3:$H$15,5)+VLOOKUP(G49,Points!$A$3:$H$15,6)+VLOOKUP(H49,Points!$A$3:$H$15,7)+VLOOKUP(I49,Points!$A$3:$H$15,8)</f>
        <v>0</v>
      </c>
      <c r="K49" s="25"/>
      <c r="L49" s="58" t="s">
        <v>37</v>
      </c>
      <c r="M49" s="9"/>
      <c r="N49" s="21">
        <f>VLOOKUP(M47,Points!$A$3:$J$15,10)+IF(M48="","0",Points!$J$17)+IF(M49="","0",Points!$J$18)+IF(M50="","0",Points!$J$19)</f>
        <v>7</v>
      </c>
      <c r="O49" s="25"/>
      <c r="P49" s="36"/>
      <c r="Q49" s="21" t="str">
        <f>IF(P49="","0",VLOOKUP(P49,Points!$Q$3:$R$102,2))</f>
        <v>0</v>
      </c>
      <c r="R49" s="21"/>
      <c r="S49" s="35"/>
      <c r="T49" s="21" t="str">
        <f>IF(S49="","0",VLOOKUP(S49,Points!$M$3:$N$102,2))</f>
        <v>0</v>
      </c>
      <c r="U49" s="26"/>
      <c r="V49" s="40"/>
      <c r="W49" s="122"/>
      <c r="X49" s="122"/>
      <c r="Y49" s="50"/>
    </row>
    <row r="50" spans="1:25" ht="12.75">
      <c r="A50" s="76"/>
      <c r="B50" s="76"/>
      <c r="C50" s="76"/>
      <c r="D50" s="76"/>
      <c r="E50" s="76"/>
      <c r="F50" s="76"/>
      <c r="G50" s="76"/>
      <c r="H50" s="76"/>
      <c r="I50" s="76"/>
      <c r="J50" s="25"/>
      <c r="K50" s="25"/>
      <c r="L50" s="111" t="s">
        <v>174</v>
      </c>
      <c r="M50" s="73" t="str">
        <f>(IF(S47="Large Model","Yes",IF(S48="Large Model","Yes",IF(S49="Large Model","Yes",IF(S50="Large Model","Yes","No")))))</f>
        <v>No</v>
      </c>
      <c r="N50" s="25"/>
      <c r="O50" s="25"/>
      <c r="P50" s="36"/>
      <c r="Q50" s="21" t="str">
        <f>IF(P50="","0",VLOOKUP(P50,Points!$Q$3:$R$102,2))</f>
        <v>0</v>
      </c>
      <c r="R50" s="21"/>
      <c r="S50" s="35"/>
      <c r="T50" s="21" t="str">
        <f>IF(S50="","0",VLOOKUP(S50,Points!$M$3:$N$102,2))</f>
        <v>0</v>
      </c>
      <c r="U50" s="26"/>
      <c r="V50" s="40"/>
      <c r="W50" s="8">
        <v>6</v>
      </c>
      <c r="X50" s="56">
        <f>SUM(V47*W50)</f>
        <v>456</v>
      </c>
      <c r="Y50" s="50"/>
    </row>
    <row r="51" spans="1:25" ht="12.75">
      <c r="A51" s="49"/>
      <c r="B51" s="123"/>
      <c r="C51" s="26"/>
      <c r="D51" s="26"/>
      <c r="E51" s="26"/>
      <c r="F51" s="26"/>
      <c r="G51" s="26"/>
      <c r="H51" s="26"/>
      <c r="I51" s="26"/>
      <c r="J51" s="25"/>
      <c r="K51" s="25"/>
      <c r="L51" s="26"/>
      <c r="M51" s="26"/>
      <c r="N51" s="26"/>
      <c r="O51" s="26"/>
      <c r="P51" s="75"/>
      <c r="Q51" s="25"/>
      <c r="R51" s="25"/>
      <c r="S51" s="25"/>
      <c r="T51" s="25"/>
      <c r="U51" s="25"/>
      <c r="V51" s="25"/>
      <c r="W51" s="26"/>
      <c r="X51" s="42"/>
      <c r="Y51" s="50"/>
    </row>
    <row r="52" spans="1:25" ht="12.75">
      <c r="A52" s="49"/>
      <c r="B52" s="124"/>
      <c r="C52" s="26"/>
      <c r="D52" s="130" t="s">
        <v>121</v>
      </c>
      <c r="E52" s="131"/>
      <c r="F52" s="131"/>
      <c r="G52" s="132"/>
      <c r="H52" s="21" t="s">
        <v>9</v>
      </c>
      <c r="I52" s="26"/>
      <c r="J52" s="40"/>
      <c r="K52" s="40"/>
      <c r="L52" s="129" t="s">
        <v>29</v>
      </c>
      <c r="M52" s="129"/>
      <c r="N52" s="21" t="s">
        <v>9</v>
      </c>
      <c r="O52" s="42"/>
      <c r="P52" s="58" t="s">
        <v>190</v>
      </c>
      <c r="Q52" s="21" t="s">
        <v>9</v>
      </c>
      <c r="R52" s="21"/>
      <c r="S52" s="59" t="s">
        <v>51</v>
      </c>
      <c r="T52" s="77" t="s">
        <v>9</v>
      </c>
      <c r="U52" s="40"/>
      <c r="V52" s="76"/>
      <c r="W52" s="76"/>
      <c r="X52" s="76"/>
      <c r="Y52" s="50"/>
    </row>
    <row r="53" spans="1:25" ht="12.75">
      <c r="A53" s="49"/>
      <c r="B53" s="124"/>
      <c r="C53" s="26"/>
      <c r="D53" s="133"/>
      <c r="E53" s="134"/>
      <c r="F53" s="134"/>
      <c r="G53" s="135"/>
      <c r="H53" s="21" t="str">
        <f>IF(D53="","0",VLOOKUP(D53,Points!$Y$3:$Z$102,2))</f>
        <v>0</v>
      </c>
      <c r="I53" s="26"/>
      <c r="J53" s="40"/>
      <c r="K53" s="41" t="s">
        <v>40</v>
      </c>
      <c r="L53" s="121"/>
      <c r="M53" s="121"/>
      <c r="N53" s="21" t="str">
        <f>IF(L53="","0",VLOOKUP(L53,Points!$U$3:$V$102,2))</f>
        <v>0</v>
      </c>
      <c r="O53" s="42"/>
      <c r="P53" s="36"/>
      <c r="Q53" s="21" t="str">
        <f>IF(P53="","0",VLOOKUP(P53,Points!$Q$3:$R$102,2))</f>
        <v>0</v>
      </c>
      <c r="R53" s="26"/>
      <c r="S53" s="35"/>
      <c r="T53" s="28"/>
      <c r="U53" s="40"/>
      <c r="V53" s="76"/>
      <c r="W53" s="76"/>
      <c r="X53" s="76"/>
      <c r="Y53" s="50"/>
    </row>
    <row r="54" spans="1:25" ht="12.75">
      <c r="A54" s="49"/>
      <c r="B54" s="125"/>
      <c r="C54" s="26"/>
      <c r="D54" s="133"/>
      <c r="E54" s="134"/>
      <c r="F54" s="134"/>
      <c r="G54" s="135"/>
      <c r="H54" s="21" t="str">
        <f>IF(D54="","0",VLOOKUP(D54,Points!$Y$3:$Z$102,2))</f>
        <v>0</v>
      </c>
      <c r="I54" s="26"/>
      <c r="J54" s="40"/>
      <c r="K54" s="41" t="s">
        <v>41</v>
      </c>
      <c r="L54" s="121"/>
      <c r="M54" s="121"/>
      <c r="N54" s="21" t="str">
        <f>IF(L54="","0",ROUNDUP((VLOOKUP(L54,Points!$U$3:$V$102,2)/2),0))</f>
        <v>0</v>
      </c>
      <c r="O54" s="42"/>
      <c r="P54" s="36"/>
      <c r="Q54" s="21" t="str">
        <f>IF(P54="","0",VLOOKUP(P54,Points!$Q$3:$R$102,2))</f>
        <v>0</v>
      </c>
      <c r="R54" s="26"/>
      <c r="S54" s="35"/>
      <c r="T54" s="28"/>
      <c r="U54" s="40"/>
      <c r="V54" s="76"/>
      <c r="W54" s="76"/>
      <c r="X54" s="76"/>
      <c r="Y54" s="50"/>
    </row>
    <row r="55" spans="1:25" ht="12.75">
      <c r="A55" s="49"/>
      <c r="B55" s="76"/>
      <c r="C55" s="26"/>
      <c r="D55" s="133"/>
      <c r="E55" s="134"/>
      <c r="F55" s="134"/>
      <c r="G55" s="135"/>
      <c r="H55" s="21" t="str">
        <f>IF(D55="","0",VLOOKUP(D55,Points!$Y$3:$Z$102,2))</f>
        <v>0</v>
      </c>
      <c r="I55" s="26"/>
      <c r="J55" s="40"/>
      <c r="K55" s="41" t="s">
        <v>40</v>
      </c>
      <c r="L55" s="121"/>
      <c r="M55" s="121"/>
      <c r="N55" s="21" t="str">
        <f>IF(L55="","0",VLOOKUP(L55,Points!$U$3:$V$102,2))</f>
        <v>0</v>
      </c>
      <c r="O55" s="42"/>
      <c r="P55" s="36"/>
      <c r="Q55" s="21" t="str">
        <f>IF(P55="","0",VLOOKUP(P55,Points!$Q$3:$R$102,2))</f>
        <v>0</v>
      </c>
      <c r="R55" s="21"/>
      <c r="S55" s="35"/>
      <c r="T55" s="28"/>
      <c r="U55" s="40"/>
      <c r="V55" s="76"/>
      <c r="W55" s="76"/>
      <c r="X55" s="76"/>
      <c r="Y55" s="50"/>
    </row>
    <row r="56" spans="1:25" ht="12.75">
      <c r="A56" s="49"/>
      <c r="B56" s="75" t="str">
        <f>IF(V47&gt;Points!$A$17,"Elite","Core")</f>
        <v>Elite</v>
      </c>
      <c r="C56" s="26"/>
      <c r="D56" s="133"/>
      <c r="E56" s="134"/>
      <c r="F56" s="134"/>
      <c r="G56" s="135"/>
      <c r="H56" s="21" t="str">
        <f>IF(D56="","0",VLOOKUP(D56,Points!$Y$3:$Z$102,2))</f>
        <v>0</v>
      </c>
      <c r="I56" s="26"/>
      <c r="J56" s="40"/>
      <c r="K56" s="41" t="s">
        <v>41</v>
      </c>
      <c r="L56" s="121"/>
      <c r="M56" s="121"/>
      <c r="N56" s="21" t="str">
        <f>IF(L56="","0",ROUNDUP((VLOOKUP(L56,Points!$U$3:$V$102,2)/2),0))</f>
        <v>0</v>
      </c>
      <c r="O56" s="42"/>
      <c r="P56" s="36"/>
      <c r="Q56" s="21" t="str">
        <f>IF(P56="","0",VLOOKUP(P56,Points!$Q$3:$R$102,2))</f>
        <v>0</v>
      </c>
      <c r="R56" s="21"/>
      <c r="S56" s="35"/>
      <c r="T56" s="28"/>
      <c r="U56" s="40"/>
      <c r="V56" s="76"/>
      <c r="W56" s="76"/>
      <c r="X56" s="76"/>
      <c r="Y56" s="50"/>
    </row>
    <row r="57" spans="1:25" ht="12.75">
      <c r="A57" s="51"/>
      <c r="B57" s="81"/>
      <c r="C57" s="53"/>
      <c r="D57" s="53"/>
      <c r="E57" s="53"/>
      <c r="F57" s="53"/>
      <c r="G57" s="53"/>
      <c r="H57" s="53"/>
      <c r="I57" s="53"/>
      <c r="J57" s="52"/>
      <c r="K57" s="52"/>
      <c r="L57" s="54"/>
      <c r="M57" s="54"/>
      <c r="N57" s="54"/>
      <c r="O57" s="54"/>
      <c r="P57" s="80"/>
      <c r="Q57" s="52"/>
      <c r="R57" s="52"/>
      <c r="S57" s="52"/>
      <c r="T57" s="52"/>
      <c r="U57" s="52"/>
      <c r="V57" s="52"/>
      <c r="W57" s="54"/>
      <c r="X57" s="54"/>
      <c r="Y57" s="55"/>
    </row>
    <row r="59" spans="1:25" ht="12.75">
      <c r="A59" s="43"/>
      <c r="B59" s="44"/>
      <c r="C59" s="45"/>
      <c r="D59" s="45"/>
      <c r="E59" s="45"/>
      <c r="F59" s="45"/>
      <c r="G59" s="45"/>
      <c r="H59" s="45"/>
      <c r="I59" s="45"/>
      <c r="J59" s="46"/>
      <c r="K59" s="46"/>
      <c r="L59" s="45"/>
      <c r="M59" s="45"/>
      <c r="N59" s="45"/>
      <c r="O59" s="44"/>
      <c r="P59" s="79"/>
      <c r="Q59" s="47"/>
      <c r="R59" s="47"/>
      <c r="S59" s="47"/>
      <c r="T59" s="47"/>
      <c r="U59" s="47"/>
      <c r="V59" s="46"/>
      <c r="W59" s="44"/>
      <c r="X59" s="44"/>
      <c r="Y59" s="48"/>
    </row>
    <row r="60" spans="1:25" ht="12.75" customHeight="1">
      <c r="A60" s="49"/>
      <c r="B60" s="57" t="s">
        <v>188</v>
      </c>
      <c r="C60" s="8" t="s">
        <v>1</v>
      </c>
      <c r="D60" s="8" t="s">
        <v>2</v>
      </c>
      <c r="E60" s="8" t="s">
        <v>3</v>
      </c>
      <c r="F60" s="8" t="s">
        <v>4</v>
      </c>
      <c r="G60" s="8" t="s">
        <v>5</v>
      </c>
      <c r="H60" s="8" t="s">
        <v>6</v>
      </c>
      <c r="I60" s="8" t="s">
        <v>7</v>
      </c>
      <c r="J60" s="21" t="s">
        <v>9</v>
      </c>
      <c r="K60" s="25"/>
      <c r="L60" s="58" t="s">
        <v>39</v>
      </c>
      <c r="M60" s="8"/>
      <c r="N60" s="8" t="s">
        <v>38</v>
      </c>
      <c r="O60" s="21"/>
      <c r="P60" s="58" t="s">
        <v>8</v>
      </c>
      <c r="Q60" s="21" t="s">
        <v>9</v>
      </c>
      <c r="R60" s="21"/>
      <c r="S60" s="59" t="s">
        <v>138</v>
      </c>
      <c r="T60" s="21" t="s">
        <v>9</v>
      </c>
      <c r="U60" s="26"/>
      <c r="V60" s="38" t="s">
        <v>0</v>
      </c>
      <c r="W60" s="122" t="s">
        <v>49</v>
      </c>
      <c r="X60" s="122" t="s">
        <v>50</v>
      </c>
      <c r="Y60" s="50"/>
    </row>
    <row r="61" spans="1:25" ht="12.75">
      <c r="A61" s="83">
        <v>1</v>
      </c>
      <c r="B61" s="39" t="s">
        <v>284</v>
      </c>
      <c r="C61" s="11">
        <v>9</v>
      </c>
      <c r="D61" s="9">
        <v>2</v>
      </c>
      <c r="E61" s="9">
        <v>7</v>
      </c>
      <c r="F61" s="9">
        <v>6</v>
      </c>
      <c r="G61" s="11">
        <v>5</v>
      </c>
      <c r="H61" s="11">
        <v>1</v>
      </c>
      <c r="I61" s="11">
        <v>7</v>
      </c>
      <c r="J61" s="21">
        <f>VLOOKUP(C61,Points!$A$3:$H$15,2)+VLOOKUP(D61,Points!$A$3:$H$15,3)+VLOOKUP(E61,Points!$A$3:$H$15,4)+VLOOKUP(F61,Points!$A$3:$H$15,5)+VLOOKUP(G61,Points!$A$3:$H$15,6)+VLOOKUP(H61,Points!$A$3:$H$15,7)+VLOOKUP(I61,Points!$A$3:$H$15,8)</f>
        <v>40</v>
      </c>
      <c r="K61" s="25"/>
      <c r="L61" s="58" t="s">
        <v>94</v>
      </c>
      <c r="M61" s="9"/>
      <c r="N61" s="8">
        <f>SUM(M61:M63)+(IF(S61="Large Model","1",IF(S62="Large Model","1",IF(S63="Large Model","1",IF(S64="Large Model","1","0")))))</f>
        <v>0</v>
      </c>
      <c r="O61" s="21"/>
      <c r="P61" s="36" t="s">
        <v>73</v>
      </c>
      <c r="Q61" s="21">
        <f>IF(P61="","0",VLOOKUP(P61,Points!$Q$3:$R$102,2))</f>
        <v>5</v>
      </c>
      <c r="R61" s="21"/>
      <c r="S61" s="35"/>
      <c r="T61" s="21" t="str">
        <f>IF(S61="","0",VLOOKUP(S61,Points!$M$3:$N$102,2))</f>
        <v>0</v>
      </c>
      <c r="U61" s="26"/>
      <c r="V61" s="70">
        <f>SUM(J61:J63)+SUM(H67:H70)+N63+SUM(N67:N70)+SUM(Q61:Q64)+SUM(Q67:Q70)+SUM(T61:T64)+SUM(T67:T70)</f>
        <v>55</v>
      </c>
      <c r="W61" s="122"/>
      <c r="X61" s="122"/>
      <c r="Y61" s="50"/>
    </row>
    <row r="62" spans="1:25" ht="12.75">
      <c r="A62" s="83">
        <v>2</v>
      </c>
      <c r="B62" s="39"/>
      <c r="C62" s="19"/>
      <c r="D62" s="18"/>
      <c r="E62" s="9"/>
      <c r="F62" s="10"/>
      <c r="G62" s="12"/>
      <c r="H62" s="13"/>
      <c r="I62" s="14"/>
      <c r="J62" s="21">
        <f>VLOOKUP(D62,Points!$A$3:$H$15,3)+VLOOKUP(E62,Points!$A$3:$H$15,4)+VLOOKUP(F62,Points!$A$3:$H$15,5)</f>
        <v>0</v>
      </c>
      <c r="K62" s="25"/>
      <c r="L62" s="58" t="s">
        <v>10</v>
      </c>
      <c r="M62" s="9"/>
      <c r="N62" s="21" t="s">
        <v>9</v>
      </c>
      <c r="O62" s="21"/>
      <c r="P62" s="36" t="s">
        <v>62</v>
      </c>
      <c r="Q62" s="21">
        <f>IF(P62="","0",VLOOKUP(P62,Points!$Q$3:$R$102,2))</f>
        <v>3</v>
      </c>
      <c r="R62" s="21"/>
      <c r="S62" s="35"/>
      <c r="T62" s="21" t="str">
        <f>IF(S62="","0",VLOOKUP(S62,Points!$M$3:$N$102,2))</f>
        <v>0</v>
      </c>
      <c r="U62" s="26"/>
      <c r="V62" s="25"/>
      <c r="W62" s="122"/>
      <c r="X62" s="122"/>
      <c r="Y62" s="50"/>
    </row>
    <row r="63" spans="1:25" ht="12.75">
      <c r="A63" s="84">
        <v>3</v>
      </c>
      <c r="B63" s="39"/>
      <c r="C63" s="20"/>
      <c r="D63" s="18"/>
      <c r="E63" s="9"/>
      <c r="F63" s="10"/>
      <c r="G63" s="15"/>
      <c r="H63" s="16"/>
      <c r="I63" s="17"/>
      <c r="J63" s="21">
        <f>VLOOKUP(C63,Points!$A$3:$H$15,2)+VLOOKUP(D63,Points!$A$3:$H$15,3)+VLOOKUP(E63,Points!$A$3:$H$15,4)+VLOOKUP(F63,Points!$A$3:$H$15,5)+VLOOKUP(G63,Points!$A$3:$H$15,6)+VLOOKUP(H63,Points!$A$3:$H$15,7)+VLOOKUP(I63,Points!$A$3:$H$15,8)</f>
        <v>0</v>
      </c>
      <c r="K63" s="25"/>
      <c r="L63" s="58" t="s">
        <v>37</v>
      </c>
      <c r="M63" s="9"/>
      <c r="N63" s="21">
        <f>VLOOKUP(M61,Points!$A$3:$J$15,10)+IF(M62="","0",Points!$J$17)+IF(M63="","0",Points!$J$18)+IF(M64="","0",Points!$J$19)</f>
        <v>0</v>
      </c>
      <c r="O63" s="25"/>
      <c r="P63" s="36" t="s">
        <v>107</v>
      </c>
      <c r="Q63" s="21">
        <f>IF(P63="","0",VLOOKUP(P63,Points!$Q$3:$R$102,2))</f>
        <v>7</v>
      </c>
      <c r="R63" s="21"/>
      <c r="S63" s="35"/>
      <c r="T63" s="21" t="str">
        <f>IF(S63="","0",VLOOKUP(S63,Points!$M$3:$N$102,2))</f>
        <v>0</v>
      </c>
      <c r="U63" s="26"/>
      <c r="V63" s="40"/>
      <c r="W63" s="122"/>
      <c r="X63" s="122"/>
      <c r="Y63" s="50"/>
    </row>
    <row r="64" spans="1:25" ht="12.75">
      <c r="A64" s="76"/>
      <c r="B64" s="76"/>
      <c r="C64" s="76"/>
      <c r="D64" s="76"/>
      <c r="E64" s="76"/>
      <c r="F64" s="76"/>
      <c r="G64" s="76"/>
      <c r="H64" s="76"/>
      <c r="I64" s="76"/>
      <c r="J64" s="25"/>
      <c r="K64" s="25"/>
      <c r="L64" s="111" t="s">
        <v>174</v>
      </c>
      <c r="M64" s="73" t="str">
        <f>(IF(S61="Large Model","Yes",IF(S62="Large Model","Yes",IF(S63="Large Model","Yes",IF(S64="Large Model","Yes","No")))))</f>
        <v>No</v>
      </c>
      <c r="N64" s="25"/>
      <c r="O64" s="25"/>
      <c r="P64" s="36"/>
      <c r="Q64" s="21" t="str">
        <f>IF(P64="","0",VLOOKUP(P64,Points!$Q$3:$R$102,2))</f>
        <v>0</v>
      </c>
      <c r="R64" s="21"/>
      <c r="S64" s="35"/>
      <c r="T64" s="21" t="str">
        <f>IF(S64="","0",VLOOKUP(S64,Points!$M$3:$N$102,2))</f>
        <v>0</v>
      </c>
      <c r="U64" s="26"/>
      <c r="V64" s="40"/>
      <c r="W64" s="8">
        <v>2</v>
      </c>
      <c r="X64" s="56">
        <f>SUM(V61*W64)</f>
        <v>110</v>
      </c>
      <c r="Y64" s="50"/>
    </row>
    <row r="65" spans="1:25" ht="12.75">
      <c r="A65" s="49"/>
      <c r="B65" s="123"/>
      <c r="C65" s="26"/>
      <c r="D65" s="26"/>
      <c r="E65" s="26"/>
      <c r="F65" s="26"/>
      <c r="G65" s="26"/>
      <c r="H65" s="26"/>
      <c r="I65" s="26"/>
      <c r="J65" s="25"/>
      <c r="K65" s="25"/>
      <c r="L65" s="26"/>
      <c r="M65" s="26"/>
      <c r="N65" s="26"/>
      <c r="O65" s="26"/>
      <c r="P65" s="75"/>
      <c r="Q65" s="25"/>
      <c r="R65" s="25"/>
      <c r="S65" s="25"/>
      <c r="T65" s="25"/>
      <c r="U65" s="25"/>
      <c r="V65" s="25"/>
      <c r="W65" s="26"/>
      <c r="X65" s="42"/>
      <c r="Y65" s="50"/>
    </row>
    <row r="66" spans="1:25" ht="12.75">
      <c r="A66" s="49"/>
      <c r="B66" s="124"/>
      <c r="C66" s="26"/>
      <c r="D66" s="126" t="s">
        <v>121</v>
      </c>
      <c r="E66" s="127"/>
      <c r="F66" s="127"/>
      <c r="G66" s="128"/>
      <c r="H66" s="21" t="s">
        <v>9</v>
      </c>
      <c r="I66" s="26"/>
      <c r="J66" s="40"/>
      <c r="K66" s="40"/>
      <c r="L66" s="129" t="s">
        <v>29</v>
      </c>
      <c r="M66" s="129"/>
      <c r="N66" s="21" t="s">
        <v>9</v>
      </c>
      <c r="O66" s="42"/>
      <c r="P66" s="58" t="s">
        <v>190</v>
      </c>
      <c r="Q66" s="21" t="s">
        <v>9</v>
      </c>
      <c r="R66" s="21"/>
      <c r="S66" s="59" t="s">
        <v>51</v>
      </c>
      <c r="T66" s="77" t="s">
        <v>9</v>
      </c>
      <c r="U66" s="40"/>
      <c r="V66" s="76"/>
      <c r="W66" s="76"/>
      <c r="X66" s="76"/>
      <c r="Y66" s="50"/>
    </row>
    <row r="67" spans="1:25" ht="12.75" customHeight="1">
      <c r="A67" s="49"/>
      <c r="B67" s="124"/>
      <c r="C67" s="26"/>
      <c r="D67" s="118"/>
      <c r="E67" s="119"/>
      <c r="F67" s="119"/>
      <c r="G67" s="120"/>
      <c r="H67" s="21" t="str">
        <f>IF(D67="","0",VLOOKUP(D67,Points!$Y$3:$Z$102,2))</f>
        <v>0</v>
      </c>
      <c r="I67" s="26"/>
      <c r="J67" s="40"/>
      <c r="K67" s="41" t="s">
        <v>40</v>
      </c>
      <c r="L67" s="121"/>
      <c r="M67" s="121"/>
      <c r="N67" s="21" t="str">
        <f>IF(L67="","0",VLOOKUP(L67,Points!$U$3:$V$102,2))</f>
        <v>0</v>
      </c>
      <c r="O67" s="42"/>
      <c r="P67" s="36"/>
      <c r="Q67" s="21" t="str">
        <f>IF(P67="","0",VLOOKUP(P67,Points!$Q$3:$R$102,2))</f>
        <v>0</v>
      </c>
      <c r="R67" s="26"/>
      <c r="S67" s="35"/>
      <c r="T67" s="28"/>
      <c r="U67" s="40"/>
      <c r="V67" s="76"/>
      <c r="W67" s="76"/>
      <c r="X67" s="76"/>
      <c r="Y67" s="50"/>
    </row>
    <row r="68" spans="1:25" ht="12.75" customHeight="1">
      <c r="A68" s="49"/>
      <c r="B68" s="125"/>
      <c r="C68" s="26"/>
      <c r="D68" s="118"/>
      <c r="E68" s="119"/>
      <c r="F68" s="119"/>
      <c r="G68" s="120"/>
      <c r="H68" s="21" t="str">
        <f>IF(D68="","0",VLOOKUP(D68,Points!$Y$3:$Z$102,2))</f>
        <v>0</v>
      </c>
      <c r="I68" s="26"/>
      <c r="J68" s="40"/>
      <c r="K68" s="41" t="s">
        <v>41</v>
      </c>
      <c r="L68" s="121"/>
      <c r="M68" s="121"/>
      <c r="N68" s="21" t="str">
        <f>IF(L68="","0",ROUNDUP((VLOOKUP(L68,Points!$U$3:$V$102,2)/2),0))</f>
        <v>0</v>
      </c>
      <c r="O68" s="42"/>
      <c r="P68" s="36"/>
      <c r="Q68" s="21" t="str">
        <f>IF(P68="","0",VLOOKUP(P68,Points!$Q$3:$R$102,2))</f>
        <v>0</v>
      </c>
      <c r="R68" s="26"/>
      <c r="S68" s="35"/>
      <c r="T68" s="28"/>
      <c r="U68" s="40"/>
      <c r="V68" s="76"/>
      <c r="W68" s="76"/>
      <c r="X68" s="76"/>
      <c r="Y68" s="50"/>
    </row>
    <row r="69" spans="1:25" ht="12.75" customHeight="1">
      <c r="A69" s="49"/>
      <c r="B69" s="76"/>
      <c r="C69" s="26"/>
      <c r="D69" s="118"/>
      <c r="E69" s="119"/>
      <c r="F69" s="119"/>
      <c r="G69" s="120"/>
      <c r="H69" s="21" t="str">
        <f>IF(D69="","0",VLOOKUP(D69,Points!$Y$3:$Z$102,2))</f>
        <v>0</v>
      </c>
      <c r="I69" s="26"/>
      <c r="J69" s="40"/>
      <c r="K69" s="41" t="s">
        <v>40</v>
      </c>
      <c r="L69" s="121"/>
      <c r="M69" s="121"/>
      <c r="N69" s="21" t="str">
        <f>IF(L69="","0",VLOOKUP(L69,Points!$U$3:$V$102,2))</f>
        <v>0</v>
      </c>
      <c r="O69" s="42"/>
      <c r="P69" s="36"/>
      <c r="Q69" s="21" t="str">
        <f>IF(P69="","0",VLOOKUP(P69,Points!$Q$3:$R$102,2))</f>
        <v>0</v>
      </c>
      <c r="R69" s="21"/>
      <c r="S69" s="35"/>
      <c r="T69" s="28"/>
      <c r="U69" s="40"/>
      <c r="V69" s="76"/>
      <c r="W69" s="76"/>
      <c r="X69" s="76"/>
      <c r="Y69" s="50"/>
    </row>
    <row r="70" spans="1:25" ht="12.75" customHeight="1">
      <c r="A70" s="49"/>
      <c r="B70" s="75" t="str">
        <f>IF(V61&gt;Points!$A$17,"Elite","Core")</f>
        <v>Elite</v>
      </c>
      <c r="C70" s="26"/>
      <c r="D70" s="118"/>
      <c r="E70" s="119"/>
      <c r="F70" s="119"/>
      <c r="G70" s="120"/>
      <c r="H70" s="21" t="str">
        <f>IF(D70="","0",VLOOKUP(D70,Points!$Y$3:$Z$102,2))</f>
        <v>0</v>
      </c>
      <c r="I70" s="26"/>
      <c r="J70" s="40"/>
      <c r="K70" s="41" t="s">
        <v>41</v>
      </c>
      <c r="L70" s="121"/>
      <c r="M70" s="121"/>
      <c r="N70" s="21" t="str">
        <f>IF(L70="","0",ROUNDUP((VLOOKUP(L70,Points!$U$3:$V$102,2)/2),0))</f>
        <v>0</v>
      </c>
      <c r="O70" s="42"/>
      <c r="P70" s="36"/>
      <c r="Q70" s="21" t="str">
        <f>IF(P70="","0",VLOOKUP(P70,Points!$Q$3:$R$102,2))</f>
        <v>0</v>
      </c>
      <c r="R70" s="21"/>
      <c r="S70" s="35"/>
      <c r="T70" s="28"/>
      <c r="U70" s="40"/>
      <c r="V70" s="76"/>
      <c r="W70" s="76"/>
      <c r="X70" s="76"/>
      <c r="Y70" s="50"/>
    </row>
    <row r="71" spans="1:25" ht="12.75" customHeight="1">
      <c r="A71" s="51"/>
      <c r="B71" s="81"/>
      <c r="C71" s="53"/>
      <c r="D71" s="53"/>
      <c r="E71" s="53"/>
      <c r="F71" s="53"/>
      <c r="G71" s="53"/>
      <c r="H71" s="53"/>
      <c r="I71" s="53"/>
      <c r="J71" s="52"/>
      <c r="K71" s="52"/>
      <c r="L71" s="54"/>
      <c r="M71" s="54"/>
      <c r="N71" s="54"/>
      <c r="O71" s="54"/>
      <c r="P71" s="80"/>
      <c r="Q71" s="52"/>
      <c r="R71" s="52"/>
      <c r="S71" s="52"/>
      <c r="T71" s="52"/>
      <c r="U71" s="52"/>
      <c r="V71" s="52"/>
      <c r="W71" s="54"/>
      <c r="X71" s="54"/>
      <c r="Y71" s="55"/>
    </row>
    <row r="72" ht="12.75" customHeight="1">
      <c r="B72" s="82"/>
    </row>
    <row r="73" spans="1:25" ht="12.75">
      <c r="A73" s="43"/>
      <c r="B73" s="44"/>
      <c r="C73" s="45"/>
      <c r="D73" s="45"/>
      <c r="E73" s="45"/>
      <c r="F73" s="45"/>
      <c r="G73" s="45"/>
      <c r="H73" s="45"/>
      <c r="I73" s="45"/>
      <c r="J73" s="46"/>
      <c r="K73" s="46"/>
      <c r="L73" s="45"/>
      <c r="M73" s="45"/>
      <c r="N73" s="45"/>
      <c r="O73" s="44"/>
      <c r="P73" s="79"/>
      <c r="Q73" s="47"/>
      <c r="R73" s="47"/>
      <c r="S73" s="47"/>
      <c r="T73" s="47"/>
      <c r="U73" s="47"/>
      <c r="V73" s="46"/>
      <c r="W73" s="44"/>
      <c r="X73" s="44"/>
      <c r="Y73" s="48"/>
    </row>
    <row r="74" spans="1:25" ht="12.75" customHeight="1">
      <c r="A74" s="49"/>
      <c r="B74" s="57" t="s">
        <v>188</v>
      </c>
      <c r="C74" s="8" t="s">
        <v>1</v>
      </c>
      <c r="D74" s="8" t="s">
        <v>2</v>
      </c>
      <c r="E74" s="8" t="s">
        <v>3</v>
      </c>
      <c r="F74" s="8" t="s">
        <v>4</v>
      </c>
      <c r="G74" s="8" t="s">
        <v>5</v>
      </c>
      <c r="H74" s="8" t="s">
        <v>6</v>
      </c>
      <c r="I74" s="8" t="s">
        <v>7</v>
      </c>
      <c r="J74" s="21" t="s">
        <v>9</v>
      </c>
      <c r="K74" s="25"/>
      <c r="L74" s="58" t="s">
        <v>39</v>
      </c>
      <c r="M74" s="8"/>
      <c r="N74" s="8" t="s">
        <v>38</v>
      </c>
      <c r="O74" s="21"/>
      <c r="P74" s="58" t="s">
        <v>8</v>
      </c>
      <c r="Q74" s="21" t="s">
        <v>9</v>
      </c>
      <c r="R74" s="21"/>
      <c r="S74" s="59" t="s">
        <v>138</v>
      </c>
      <c r="T74" s="21" t="s">
        <v>9</v>
      </c>
      <c r="U74" s="26"/>
      <c r="V74" s="38" t="s">
        <v>0</v>
      </c>
      <c r="W74" s="122" t="s">
        <v>49</v>
      </c>
      <c r="X74" s="122" t="s">
        <v>50</v>
      </c>
      <c r="Y74" s="50"/>
    </row>
    <row r="75" spans="1:25" ht="12.75">
      <c r="A75" s="83">
        <v>1</v>
      </c>
      <c r="B75" s="39" t="s">
        <v>285</v>
      </c>
      <c r="C75" s="11">
        <v>8</v>
      </c>
      <c r="D75" s="9">
        <v>2</v>
      </c>
      <c r="E75" s="9">
        <v>5</v>
      </c>
      <c r="F75" s="9">
        <v>5</v>
      </c>
      <c r="G75" s="11">
        <v>5</v>
      </c>
      <c r="H75" s="11">
        <v>1</v>
      </c>
      <c r="I75" s="11">
        <v>6</v>
      </c>
      <c r="J75" s="21">
        <f>VLOOKUP(C75,Points!$A$3:$H$15,2)+VLOOKUP(D75,Points!$A$3:$H$15,3)+VLOOKUP(E75,Points!$A$3:$H$15,4)+VLOOKUP(F75,Points!$A$3:$H$15,5)+VLOOKUP(G75,Points!$A$3:$H$15,6)+VLOOKUP(H75,Points!$A$3:$H$15,7)+VLOOKUP(I75,Points!$A$3:$H$15,8)</f>
        <v>24</v>
      </c>
      <c r="K75" s="25"/>
      <c r="L75" s="58" t="s">
        <v>94</v>
      </c>
      <c r="M75" s="9"/>
      <c r="N75" s="8">
        <f>SUM(M75:M77)+(IF(S75="Large Model","1",IF(S76="Large Model","1",IF(S77="Large Model","1",IF(S78="Large Model","1","0")))))</f>
        <v>0</v>
      </c>
      <c r="O75" s="21"/>
      <c r="P75" s="36"/>
      <c r="Q75" s="21" t="str">
        <f>IF(P75="","0",VLOOKUP(P75,Points!$Q$3:$R$102,2))</f>
        <v>0</v>
      </c>
      <c r="R75" s="21"/>
      <c r="S75" s="35"/>
      <c r="T75" s="21" t="str">
        <f>IF(S75="","0",VLOOKUP(S75,Points!$M$3:$N$102,2))</f>
        <v>0</v>
      </c>
      <c r="U75" s="26"/>
      <c r="V75" s="70">
        <f>SUM(J75:J77)+SUM(H81:H84)+N77+SUM(N81:N84)+SUM(Q75:Q78)+SUM(Q81:Q84)+SUM(T75:T78)+SUM(T81:T84)</f>
        <v>27</v>
      </c>
      <c r="W75" s="122"/>
      <c r="X75" s="122"/>
      <c r="Y75" s="50"/>
    </row>
    <row r="76" spans="1:25" ht="12.75">
      <c r="A76" s="83">
        <v>2</v>
      </c>
      <c r="B76" s="39"/>
      <c r="C76" s="19"/>
      <c r="D76" s="18"/>
      <c r="E76" s="9"/>
      <c r="F76" s="10"/>
      <c r="G76" s="12"/>
      <c r="H76" s="13"/>
      <c r="I76" s="14"/>
      <c r="J76" s="21">
        <f>VLOOKUP(D76,Points!$A$3:$H$15,3)+VLOOKUP(E76,Points!$A$3:$H$15,4)+VLOOKUP(F76,Points!$A$3:$H$15,5)</f>
        <v>0</v>
      </c>
      <c r="K76" s="25"/>
      <c r="L76" s="58" t="s">
        <v>10</v>
      </c>
      <c r="M76" s="9"/>
      <c r="N76" s="21" t="s">
        <v>9</v>
      </c>
      <c r="O76" s="21"/>
      <c r="P76" s="36"/>
      <c r="Q76" s="21" t="str">
        <f>IF(P76="","0",VLOOKUP(P76,Points!$Q$3:$R$102,2))</f>
        <v>0</v>
      </c>
      <c r="R76" s="21"/>
      <c r="S76" s="35"/>
      <c r="T76" s="21" t="str">
        <f>IF(S76="","0",VLOOKUP(S76,Points!$M$3:$N$102,2))</f>
        <v>0</v>
      </c>
      <c r="U76" s="26"/>
      <c r="V76" s="25"/>
      <c r="W76" s="122"/>
      <c r="X76" s="122"/>
      <c r="Y76" s="50"/>
    </row>
    <row r="77" spans="1:25" ht="12.75">
      <c r="A77" s="84">
        <v>3</v>
      </c>
      <c r="B77" s="39"/>
      <c r="C77" s="20"/>
      <c r="D77" s="18"/>
      <c r="E77" s="9"/>
      <c r="F77" s="10"/>
      <c r="G77" s="15"/>
      <c r="H77" s="16"/>
      <c r="I77" s="17"/>
      <c r="J77" s="21">
        <f>VLOOKUP(C77,Points!$A$3:$H$15,2)+VLOOKUP(D77,Points!$A$3:$H$15,3)+VLOOKUP(E77,Points!$A$3:$H$15,4)+VLOOKUP(F77,Points!$A$3:$H$15,5)+VLOOKUP(G77,Points!$A$3:$H$15,6)+VLOOKUP(H77,Points!$A$3:$H$15,7)+VLOOKUP(I77,Points!$A$3:$H$15,8)</f>
        <v>0</v>
      </c>
      <c r="K77" s="25"/>
      <c r="L77" s="58" t="s">
        <v>37</v>
      </c>
      <c r="M77" s="9"/>
      <c r="N77" s="21">
        <f>VLOOKUP(M75,Points!$A$3:$J$15,10)+IF(M76="","0",Points!$J$17)+IF(M77="","0",Points!$J$18)+IF(M78="","0",Points!$J$19)</f>
        <v>0</v>
      </c>
      <c r="O77" s="25"/>
      <c r="P77" s="36"/>
      <c r="Q77" s="21" t="str">
        <f>IF(P77="","0",VLOOKUP(P77,Points!$Q$3:$R$102,2))</f>
        <v>0</v>
      </c>
      <c r="R77" s="21"/>
      <c r="S77" s="35"/>
      <c r="T77" s="21" t="str">
        <f>IF(S77="","0",VLOOKUP(S77,Points!$M$3:$N$102,2))</f>
        <v>0</v>
      </c>
      <c r="U77" s="26"/>
      <c r="V77" s="40"/>
      <c r="W77" s="122"/>
      <c r="X77" s="122"/>
      <c r="Y77" s="50"/>
    </row>
    <row r="78" spans="1:25" ht="12.75">
      <c r="A78" s="76"/>
      <c r="B78" s="76"/>
      <c r="C78" s="76"/>
      <c r="D78" s="76"/>
      <c r="E78" s="76"/>
      <c r="F78" s="76"/>
      <c r="G78" s="76"/>
      <c r="H78" s="76"/>
      <c r="I78" s="76"/>
      <c r="J78" s="25"/>
      <c r="K78" s="25"/>
      <c r="L78" s="111" t="s">
        <v>174</v>
      </c>
      <c r="M78" s="73" t="str">
        <f>(IF(S75="Large Model","Yes",IF(S76="Large Model","Yes",IF(S77="Large Model","Yes",IF(S78="Large Model","Yes","No")))))</f>
        <v>No</v>
      </c>
      <c r="N78" s="25"/>
      <c r="O78" s="25"/>
      <c r="P78" s="36"/>
      <c r="Q78" s="21" t="str">
        <f>IF(P78="","0",VLOOKUP(P78,Points!$Q$3:$R$102,2))</f>
        <v>0</v>
      </c>
      <c r="R78" s="21"/>
      <c r="S78" s="35"/>
      <c r="T78" s="21" t="str">
        <f>IF(S78="","0",VLOOKUP(S78,Points!$M$3:$N$102,2))</f>
        <v>0</v>
      </c>
      <c r="U78" s="26"/>
      <c r="V78" s="40"/>
      <c r="W78" s="8">
        <v>9</v>
      </c>
      <c r="X78" s="56">
        <f>SUM(V75*W78)</f>
        <v>243</v>
      </c>
      <c r="Y78" s="50"/>
    </row>
    <row r="79" spans="1:25" ht="12.75">
      <c r="A79" s="49"/>
      <c r="B79" s="123"/>
      <c r="C79" s="26"/>
      <c r="D79" s="26"/>
      <c r="E79" s="26"/>
      <c r="F79" s="26"/>
      <c r="G79" s="26"/>
      <c r="H79" s="26"/>
      <c r="I79" s="26"/>
      <c r="J79" s="25"/>
      <c r="K79" s="25"/>
      <c r="L79" s="26"/>
      <c r="M79" s="26"/>
      <c r="N79" s="26"/>
      <c r="O79" s="26"/>
      <c r="P79" s="75"/>
      <c r="Q79" s="25"/>
      <c r="R79" s="25"/>
      <c r="S79" s="25"/>
      <c r="T79" s="25"/>
      <c r="U79" s="25"/>
      <c r="V79" s="25"/>
      <c r="W79" s="26"/>
      <c r="X79" s="42"/>
      <c r="Y79" s="50"/>
    </row>
    <row r="80" spans="1:25" ht="12.75">
      <c r="A80" s="49"/>
      <c r="B80" s="124"/>
      <c r="C80" s="26"/>
      <c r="D80" s="126" t="s">
        <v>121</v>
      </c>
      <c r="E80" s="127"/>
      <c r="F80" s="127"/>
      <c r="G80" s="128"/>
      <c r="H80" s="21" t="s">
        <v>9</v>
      </c>
      <c r="I80" s="26"/>
      <c r="J80" s="40"/>
      <c r="K80" s="40"/>
      <c r="L80" s="129" t="s">
        <v>29</v>
      </c>
      <c r="M80" s="129"/>
      <c r="N80" s="21" t="s">
        <v>9</v>
      </c>
      <c r="O80" s="42"/>
      <c r="P80" s="58" t="s">
        <v>190</v>
      </c>
      <c r="Q80" s="21" t="s">
        <v>9</v>
      </c>
      <c r="R80" s="21"/>
      <c r="S80" s="59" t="s">
        <v>51</v>
      </c>
      <c r="T80" s="77" t="s">
        <v>9</v>
      </c>
      <c r="U80" s="40"/>
      <c r="V80" s="76"/>
      <c r="W80" s="76"/>
      <c r="X80" s="76"/>
      <c r="Y80" s="50"/>
    </row>
    <row r="81" spans="1:25" ht="12.75" customHeight="1">
      <c r="A81" s="49"/>
      <c r="B81" s="124"/>
      <c r="C81" s="26"/>
      <c r="D81" s="118"/>
      <c r="E81" s="119"/>
      <c r="F81" s="119"/>
      <c r="G81" s="120"/>
      <c r="H81" s="21" t="str">
        <f>IF(D81="","0",VLOOKUP(D81,Points!$Y$3:$Z$102,2))</f>
        <v>0</v>
      </c>
      <c r="I81" s="26"/>
      <c r="J81" s="40"/>
      <c r="K81" s="41" t="s">
        <v>40</v>
      </c>
      <c r="L81" s="121" t="s">
        <v>14</v>
      </c>
      <c r="M81" s="121"/>
      <c r="N81" s="21">
        <f>IF(L81="","0",VLOOKUP(L81,Points!$U$3:$V$102,2))</f>
        <v>3</v>
      </c>
      <c r="O81" s="42"/>
      <c r="P81" s="36"/>
      <c r="Q81" s="21" t="str">
        <f>IF(P81="","0",VLOOKUP(P81,Points!$Q$3:$R$102,2))</f>
        <v>0</v>
      </c>
      <c r="R81" s="26"/>
      <c r="S81" s="35"/>
      <c r="T81" s="28"/>
      <c r="U81" s="40"/>
      <c r="V81" s="76"/>
      <c r="W81" s="76"/>
      <c r="X81" s="76"/>
      <c r="Y81" s="50"/>
    </row>
    <row r="82" spans="1:25" ht="12.75" customHeight="1">
      <c r="A82" s="49"/>
      <c r="B82" s="125"/>
      <c r="C82" s="26"/>
      <c r="D82" s="118"/>
      <c r="E82" s="119"/>
      <c r="F82" s="119"/>
      <c r="G82" s="120"/>
      <c r="H82" s="21" t="str">
        <f>IF(D82="","0",VLOOKUP(D82,Points!$Y$3:$Z$102,2))</f>
        <v>0</v>
      </c>
      <c r="I82" s="26"/>
      <c r="J82" s="40"/>
      <c r="K82" s="41" t="s">
        <v>41</v>
      </c>
      <c r="L82" s="121"/>
      <c r="M82" s="121"/>
      <c r="N82" s="21" t="str">
        <f>IF(L82="","0",ROUNDUP((VLOOKUP(L82,Points!$U$3:$V$102,2)/2),0))</f>
        <v>0</v>
      </c>
      <c r="O82" s="42"/>
      <c r="P82" s="36"/>
      <c r="Q82" s="21" t="str">
        <f>IF(P82="","0",VLOOKUP(P82,Points!$Q$3:$R$102,2))</f>
        <v>0</v>
      </c>
      <c r="R82" s="26"/>
      <c r="S82" s="35"/>
      <c r="T82" s="28"/>
      <c r="U82" s="40"/>
      <c r="V82" s="76"/>
      <c r="W82" s="76"/>
      <c r="X82" s="76"/>
      <c r="Y82" s="50"/>
    </row>
    <row r="83" spans="1:25" ht="12.75" customHeight="1">
      <c r="A83" s="49"/>
      <c r="B83" s="76"/>
      <c r="C83" s="26"/>
      <c r="D83" s="118"/>
      <c r="E83" s="119"/>
      <c r="F83" s="119"/>
      <c r="G83" s="120"/>
      <c r="H83" s="21" t="str">
        <f>IF(D83="","0",VLOOKUP(D83,Points!$Y$3:$Z$102,2))</f>
        <v>0</v>
      </c>
      <c r="I83" s="26"/>
      <c r="J83" s="40"/>
      <c r="K83" s="41" t="s">
        <v>40</v>
      </c>
      <c r="L83" s="121"/>
      <c r="M83" s="121"/>
      <c r="N83" s="21" t="str">
        <f>IF(L83="","0",VLOOKUP(L83,Points!$U$3:$V$102,2))</f>
        <v>0</v>
      </c>
      <c r="O83" s="42"/>
      <c r="P83" s="36"/>
      <c r="Q83" s="21" t="str">
        <f>IF(P83="","0",VLOOKUP(P83,Points!$Q$3:$R$102,2))</f>
        <v>0</v>
      </c>
      <c r="R83" s="21"/>
      <c r="S83" s="35"/>
      <c r="T83" s="28"/>
      <c r="U83" s="40"/>
      <c r="V83" s="76"/>
      <c r="W83" s="76"/>
      <c r="X83" s="76"/>
      <c r="Y83" s="50"/>
    </row>
    <row r="84" spans="1:25" ht="12.75" customHeight="1">
      <c r="A84" s="49"/>
      <c r="B84" s="75" t="str">
        <f>IF(V75&gt;Points!$A$17,"Elite","Core")</f>
        <v>Core</v>
      </c>
      <c r="C84" s="26"/>
      <c r="D84" s="118"/>
      <c r="E84" s="119"/>
      <c r="F84" s="119"/>
      <c r="G84" s="120"/>
      <c r="H84" s="21" t="str">
        <f>IF(D84="","0",VLOOKUP(D84,Points!$Y$3:$Z$102,2))</f>
        <v>0</v>
      </c>
      <c r="I84" s="26"/>
      <c r="J84" s="40"/>
      <c r="K84" s="41" t="s">
        <v>41</v>
      </c>
      <c r="L84" s="121"/>
      <c r="M84" s="121"/>
      <c r="N84" s="21" t="str">
        <f>IF(L84="","0",ROUNDUP((VLOOKUP(L84,Points!$U$3:$V$102,2)/2),0))</f>
        <v>0</v>
      </c>
      <c r="O84" s="42"/>
      <c r="P84" s="36"/>
      <c r="Q84" s="21" t="str">
        <f>IF(P84="","0",VLOOKUP(P84,Points!$Q$3:$R$102,2))</f>
        <v>0</v>
      </c>
      <c r="R84" s="21"/>
      <c r="S84" s="35"/>
      <c r="T84" s="28"/>
      <c r="U84" s="40"/>
      <c r="V84" s="76"/>
      <c r="W84" s="76"/>
      <c r="X84" s="76"/>
      <c r="Y84" s="50"/>
    </row>
    <row r="85" spans="1:25" ht="12.75" customHeight="1">
      <c r="A85" s="51"/>
      <c r="B85" s="81"/>
      <c r="C85" s="53"/>
      <c r="D85" s="53"/>
      <c r="E85" s="53"/>
      <c r="F85" s="53"/>
      <c r="G85" s="53"/>
      <c r="H85" s="53"/>
      <c r="I85" s="53"/>
      <c r="J85" s="52"/>
      <c r="K85" s="52"/>
      <c r="L85" s="54"/>
      <c r="M85" s="54"/>
      <c r="N85" s="54"/>
      <c r="O85" s="54"/>
      <c r="P85" s="80"/>
      <c r="Q85" s="52"/>
      <c r="R85" s="52"/>
      <c r="S85" s="52"/>
      <c r="T85" s="52"/>
      <c r="U85" s="52"/>
      <c r="V85" s="52"/>
      <c r="W85" s="54"/>
      <c r="X85" s="54"/>
      <c r="Y85" s="55"/>
    </row>
    <row r="87" spans="1:25" ht="12.75">
      <c r="A87" s="43"/>
      <c r="B87" s="44"/>
      <c r="C87" s="45"/>
      <c r="D87" s="45"/>
      <c r="E87" s="45"/>
      <c r="F87" s="45"/>
      <c r="G87" s="45"/>
      <c r="H87" s="45"/>
      <c r="I87" s="45"/>
      <c r="J87" s="46"/>
      <c r="K87" s="46"/>
      <c r="L87" s="45"/>
      <c r="M87" s="45"/>
      <c r="N87" s="45"/>
      <c r="O87" s="44"/>
      <c r="P87" s="79"/>
      <c r="Q87" s="47"/>
      <c r="R87" s="47"/>
      <c r="S87" s="47"/>
      <c r="T87" s="47"/>
      <c r="U87" s="47"/>
      <c r="V87" s="46"/>
      <c r="W87" s="44"/>
      <c r="X87" s="44"/>
      <c r="Y87" s="48"/>
    </row>
    <row r="88" spans="1:25" ht="12.75" customHeight="1">
      <c r="A88" s="49"/>
      <c r="B88" s="57" t="s">
        <v>188</v>
      </c>
      <c r="C88" s="8" t="s">
        <v>1</v>
      </c>
      <c r="D88" s="8" t="s">
        <v>2</v>
      </c>
      <c r="E88" s="8" t="s">
        <v>3</v>
      </c>
      <c r="F88" s="8" t="s">
        <v>4</v>
      </c>
      <c r="G88" s="8" t="s">
        <v>5</v>
      </c>
      <c r="H88" s="8" t="s">
        <v>6</v>
      </c>
      <c r="I88" s="8" t="s">
        <v>7</v>
      </c>
      <c r="J88" s="21" t="s">
        <v>9</v>
      </c>
      <c r="K88" s="25"/>
      <c r="L88" s="58" t="s">
        <v>39</v>
      </c>
      <c r="M88" s="8"/>
      <c r="N88" s="8" t="s">
        <v>38</v>
      </c>
      <c r="O88" s="21"/>
      <c r="P88" s="58" t="s">
        <v>8</v>
      </c>
      <c r="Q88" s="21" t="s">
        <v>9</v>
      </c>
      <c r="R88" s="21"/>
      <c r="S88" s="59" t="s">
        <v>138</v>
      </c>
      <c r="T88" s="21" t="s">
        <v>9</v>
      </c>
      <c r="U88" s="26"/>
      <c r="V88" s="38" t="s">
        <v>0</v>
      </c>
      <c r="W88" s="122" t="s">
        <v>49</v>
      </c>
      <c r="X88" s="122" t="s">
        <v>50</v>
      </c>
      <c r="Y88" s="50"/>
    </row>
    <row r="89" spans="1:25" ht="12.75">
      <c r="A89" s="83">
        <v>1</v>
      </c>
      <c r="B89" s="39" t="s">
        <v>259</v>
      </c>
      <c r="C89" s="11">
        <v>9</v>
      </c>
      <c r="D89" s="9">
        <v>2</v>
      </c>
      <c r="E89" s="9">
        <v>5</v>
      </c>
      <c r="F89" s="9">
        <v>4</v>
      </c>
      <c r="G89" s="11">
        <v>4</v>
      </c>
      <c r="H89" s="11">
        <v>1</v>
      </c>
      <c r="I89" s="11">
        <v>5</v>
      </c>
      <c r="J89" s="21">
        <f>VLOOKUP(C89,Points!$A$3:$H$15,2)+VLOOKUP(D89,Points!$A$3:$H$15,3)+VLOOKUP(E89,Points!$A$3:$H$15,4)+VLOOKUP(F89,Points!$A$3:$H$15,5)+VLOOKUP(G89,Points!$A$3:$H$15,6)+VLOOKUP(H89,Points!$A$3:$H$15,7)+VLOOKUP(I89,Points!$A$3:$H$15,8)</f>
        <v>19</v>
      </c>
      <c r="K89" s="25"/>
      <c r="L89" s="58" t="s">
        <v>94</v>
      </c>
      <c r="M89" s="9"/>
      <c r="N89" s="8">
        <f>SUM(M89:M91)+(IF(S89="Large Model","1",IF(S90="Large Model","1",IF(S91="Large Model","1",IF(S92="Large Model","1","0")))))</f>
        <v>0</v>
      </c>
      <c r="O89" s="21"/>
      <c r="P89" s="36" t="s">
        <v>288</v>
      </c>
      <c r="Q89" s="21">
        <f>IF(P89="","0",VLOOKUP(P89,Points!$Q$3:$R$102,2))</f>
        <v>4</v>
      </c>
      <c r="R89" s="21"/>
      <c r="S89" s="35"/>
      <c r="T89" s="21" t="str">
        <f>IF(S89="","0",VLOOKUP(S89,Points!$M$3:$N$102,2))</f>
        <v>0</v>
      </c>
      <c r="U89" s="26"/>
      <c r="V89" s="70">
        <f>SUM(J89:J91)+SUM(H95:H98)+N91+SUM(N95:N98)+SUM(Q89:Q92)+SUM(Q95:Q98)+SUM(T89:T92)+SUM(T95:T98)</f>
        <v>30</v>
      </c>
      <c r="W89" s="122"/>
      <c r="X89" s="122"/>
      <c r="Y89" s="50"/>
    </row>
    <row r="90" spans="1:25" ht="12.75">
      <c r="A90" s="83">
        <v>2</v>
      </c>
      <c r="B90" s="39"/>
      <c r="C90" s="19"/>
      <c r="D90" s="18"/>
      <c r="E90" s="9"/>
      <c r="F90" s="10"/>
      <c r="G90" s="12"/>
      <c r="H90" s="13"/>
      <c r="I90" s="14"/>
      <c r="J90" s="21">
        <f>VLOOKUP(D90,Points!$A$3:$H$15,3)+VLOOKUP(E90,Points!$A$3:$H$15,4)+VLOOKUP(F90,Points!$A$3:$H$15,5)</f>
        <v>0</v>
      </c>
      <c r="K90" s="25"/>
      <c r="L90" s="58" t="s">
        <v>10</v>
      </c>
      <c r="M90" s="9"/>
      <c r="N90" s="21" t="s">
        <v>9</v>
      </c>
      <c r="O90" s="21"/>
      <c r="P90" s="36" t="s">
        <v>63</v>
      </c>
      <c r="Q90" s="21">
        <f>IF(P90="","0",VLOOKUP(P90,Points!$Q$3:$R$102,2))</f>
        <v>4</v>
      </c>
      <c r="R90" s="21"/>
      <c r="S90" s="35"/>
      <c r="T90" s="21" t="str">
        <f>IF(S90="","0",VLOOKUP(S90,Points!$M$3:$N$102,2))</f>
        <v>0</v>
      </c>
      <c r="U90" s="26"/>
      <c r="V90" s="25"/>
      <c r="W90" s="122"/>
      <c r="X90" s="122"/>
      <c r="Y90" s="50"/>
    </row>
    <row r="91" spans="1:25" ht="12.75">
      <c r="A91" s="84">
        <v>3</v>
      </c>
      <c r="B91" s="39"/>
      <c r="C91" s="20"/>
      <c r="D91" s="18"/>
      <c r="E91" s="9"/>
      <c r="F91" s="10"/>
      <c r="G91" s="15"/>
      <c r="H91" s="16"/>
      <c r="I91" s="17"/>
      <c r="J91" s="21">
        <f>VLOOKUP(C91,Points!$A$3:$H$15,2)+VLOOKUP(D91,Points!$A$3:$H$15,3)+VLOOKUP(E91,Points!$A$3:$H$15,4)+VLOOKUP(F91,Points!$A$3:$H$15,5)+VLOOKUP(G91,Points!$A$3:$H$15,6)+VLOOKUP(H91,Points!$A$3:$H$15,7)+VLOOKUP(I91,Points!$A$3:$H$15,8)</f>
        <v>0</v>
      </c>
      <c r="K91" s="25"/>
      <c r="L91" s="58" t="s">
        <v>37</v>
      </c>
      <c r="M91" s="9"/>
      <c r="N91" s="21">
        <f>VLOOKUP(M89,Points!$A$3:$J$15,10)+IF(M90="","0",Points!$J$17)+IF(M91="","0",Points!$J$18)+IF(M92="","0",Points!$J$19)</f>
        <v>0</v>
      </c>
      <c r="O91" s="25"/>
      <c r="P91" s="36"/>
      <c r="Q91" s="21" t="str">
        <f>IF(P91="","0",VLOOKUP(P91,Points!$Q$3:$R$102,2))</f>
        <v>0</v>
      </c>
      <c r="R91" s="21"/>
      <c r="S91" s="35"/>
      <c r="T91" s="21" t="str">
        <f>IF(S91="","0",VLOOKUP(S91,Points!$M$3:$N$102,2))</f>
        <v>0</v>
      </c>
      <c r="U91" s="26"/>
      <c r="V91" s="40"/>
      <c r="W91" s="122"/>
      <c r="X91" s="122"/>
      <c r="Y91" s="50"/>
    </row>
    <row r="92" spans="1:25" ht="12.75">
      <c r="A92" s="76"/>
      <c r="B92" s="76"/>
      <c r="C92" s="76"/>
      <c r="D92" s="76"/>
      <c r="E92" s="76"/>
      <c r="F92" s="76"/>
      <c r="G92" s="76"/>
      <c r="H92" s="76"/>
      <c r="I92" s="76"/>
      <c r="J92" s="25"/>
      <c r="K92" s="25"/>
      <c r="L92" s="111" t="s">
        <v>174</v>
      </c>
      <c r="M92" s="73" t="str">
        <f>(IF(S89="Large Model","Yes",IF(S90="Large Model","Yes",IF(S91="Large Model","Yes",IF(S92="Large Model","Yes","No")))))</f>
        <v>No</v>
      </c>
      <c r="N92" s="25"/>
      <c r="O92" s="25"/>
      <c r="P92" s="36"/>
      <c r="Q92" s="21" t="str">
        <f>IF(P92="","0",VLOOKUP(P92,Points!$Q$3:$R$102,2))</f>
        <v>0</v>
      </c>
      <c r="R92" s="21"/>
      <c r="S92" s="35"/>
      <c r="T92" s="21" t="str">
        <f>IF(S92="","0",VLOOKUP(S92,Points!$M$3:$N$102,2))</f>
        <v>0</v>
      </c>
      <c r="U92" s="26"/>
      <c r="V92" s="40"/>
      <c r="W92" s="8">
        <v>18</v>
      </c>
      <c r="X92" s="56">
        <f>SUM(V89*W92)</f>
        <v>540</v>
      </c>
      <c r="Y92" s="50"/>
    </row>
    <row r="93" spans="1:25" ht="12.75">
      <c r="A93" s="49"/>
      <c r="B93" s="123"/>
      <c r="C93" s="26"/>
      <c r="D93" s="26"/>
      <c r="E93" s="26"/>
      <c r="F93" s="26"/>
      <c r="G93" s="26"/>
      <c r="H93" s="26"/>
      <c r="I93" s="26"/>
      <c r="J93" s="25"/>
      <c r="K93" s="25"/>
      <c r="L93" s="26"/>
      <c r="M93" s="26"/>
      <c r="N93" s="26"/>
      <c r="O93" s="26"/>
      <c r="P93" s="75"/>
      <c r="Q93" s="25"/>
      <c r="R93" s="25"/>
      <c r="S93" s="25"/>
      <c r="T93" s="25"/>
      <c r="U93" s="25"/>
      <c r="V93" s="25"/>
      <c r="W93" s="26"/>
      <c r="X93" s="42"/>
      <c r="Y93" s="50"/>
    </row>
    <row r="94" spans="1:25" ht="12.75">
      <c r="A94" s="49"/>
      <c r="B94" s="124"/>
      <c r="C94" s="26"/>
      <c r="D94" s="126" t="s">
        <v>121</v>
      </c>
      <c r="E94" s="127"/>
      <c r="F94" s="127"/>
      <c r="G94" s="128"/>
      <c r="H94" s="21" t="s">
        <v>9</v>
      </c>
      <c r="I94" s="26"/>
      <c r="J94" s="40"/>
      <c r="K94" s="40"/>
      <c r="L94" s="129" t="s">
        <v>29</v>
      </c>
      <c r="M94" s="129"/>
      <c r="N94" s="21" t="s">
        <v>9</v>
      </c>
      <c r="O94" s="42"/>
      <c r="P94" s="58" t="s">
        <v>190</v>
      </c>
      <c r="Q94" s="21" t="s">
        <v>9</v>
      </c>
      <c r="R94" s="21"/>
      <c r="S94" s="59" t="s">
        <v>51</v>
      </c>
      <c r="T94" s="77" t="s">
        <v>9</v>
      </c>
      <c r="U94" s="40"/>
      <c r="V94" s="76"/>
      <c r="W94" s="76"/>
      <c r="X94" s="76"/>
      <c r="Y94" s="50"/>
    </row>
    <row r="95" spans="1:25" ht="12.75" customHeight="1">
      <c r="A95" s="49"/>
      <c r="B95" s="124"/>
      <c r="C95" s="26"/>
      <c r="D95" s="118"/>
      <c r="E95" s="119"/>
      <c r="F95" s="119"/>
      <c r="G95" s="120"/>
      <c r="H95" s="21" t="str">
        <f>IF(D95="","0",VLOOKUP(D95,Points!$Y$3:$Z$102,2))</f>
        <v>0</v>
      </c>
      <c r="I95" s="26"/>
      <c r="J95" s="40"/>
      <c r="K95" s="41" t="s">
        <v>40</v>
      </c>
      <c r="L95" s="121" t="s">
        <v>14</v>
      </c>
      <c r="M95" s="121"/>
      <c r="N95" s="21">
        <f>IF(L95="","0",VLOOKUP(L95,Points!$U$3:$V$102,2))</f>
        <v>3</v>
      </c>
      <c r="O95" s="42"/>
      <c r="P95" s="36"/>
      <c r="Q95" s="21" t="str">
        <f>IF(P95="","0",VLOOKUP(P95,Points!$Q$3:$R$102,2))</f>
        <v>0</v>
      </c>
      <c r="R95" s="26"/>
      <c r="S95" s="35"/>
      <c r="T95" s="28"/>
      <c r="U95" s="40"/>
      <c r="V95" s="76"/>
      <c r="W95" s="76"/>
      <c r="X95" s="76"/>
      <c r="Y95" s="50"/>
    </row>
    <row r="96" spans="1:25" ht="12.75" customHeight="1">
      <c r="A96" s="49"/>
      <c r="B96" s="125"/>
      <c r="C96" s="26"/>
      <c r="D96" s="118"/>
      <c r="E96" s="119"/>
      <c r="F96" s="119"/>
      <c r="G96" s="120"/>
      <c r="H96" s="21" t="str">
        <f>IF(D96="","0",VLOOKUP(D96,Points!$Y$3:$Z$102,2))</f>
        <v>0</v>
      </c>
      <c r="I96" s="26"/>
      <c r="J96" s="40"/>
      <c r="K96" s="41" t="s">
        <v>41</v>
      </c>
      <c r="L96" s="121"/>
      <c r="M96" s="121"/>
      <c r="N96" s="21" t="str">
        <f>IF(L96="","0",ROUNDUP((VLOOKUP(L96,Points!$U$3:$V$102,2)/2),0))</f>
        <v>0</v>
      </c>
      <c r="O96" s="42"/>
      <c r="P96" s="36"/>
      <c r="Q96" s="21" t="str">
        <f>IF(P96="","0",VLOOKUP(P96,Points!$Q$3:$R$102,2))</f>
        <v>0</v>
      </c>
      <c r="R96" s="26"/>
      <c r="S96" s="35"/>
      <c r="T96" s="28"/>
      <c r="U96" s="40"/>
      <c r="V96" s="76"/>
      <c r="W96" s="76"/>
      <c r="X96" s="76"/>
      <c r="Y96" s="50"/>
    </row>
    <row r="97" spans="1:25" ht="12.75" customHeight="1">
      <c r="A97" s="49"/>
      <c r="B97" s="76"/>
      <c r="C97" s="26"/>
      <c r="D97" s="118"/>
      <c r="E97" s="119"/>
      <c r="F97" s="119"/>
      <c r="G97" s="120"/>
      <c r="H97" s="21" t="str">
        <f>IF(D97="","0",VLOOKUP(D97,Points!$Y$3:$Z$102,2))</f>
        <v>0</v>
      </c>
      <c r="I97" s="26"/>
      <c r="J97" s="40"/>
      <c r="K97" s="41" t="s">
        <v>40</v>
      </c>
      <c r="L97" s="121"/>
      <c r="M97" s="121"/>
      <c r="N97" s="21" t="str">
        <f>IF(L97="","0",VLOOKUP(L97,Points!$U$3:$V$102,2))</f>
        <v>0</v>
      </c>
      <c r="O97" s="42"/>
      <c r="P97" s="36"/>
      <c r="Q97" s="21" t="str">
        <f>IF(P97="","0",VLOOKUP(P97,Points!$Q$3:$R$102,2))</f>
        <v>0</v>
      </c>
      <c r="R97" s="21"/>
      <c r="S97" s="35"/>
      <c r="T97" s="28"/>
      <c r="U97" s="40"/>
      <c r="V97" s="76"/>
      <c r="W97" s="76"/>
      <c r="X97" s="76"/>
      <c r="Y97" s="50"/>
    </row>
    <row r="98" spans="1:25" ht="12.75" customHeight="1">
      <c r="A98" s="49"/>
      <c r="B98" s="75" t="str">
        <f>IF(V89&gt;Points!$A$17,"Elite","Core")</f>
        <v>Core</v>
      </c>
      <c r="C98" s="26"/>
      <c r="D98" s="118"/>
      <c r="E98" s="119"/>
      <c r="F98" s="119"/>
      <c r="G98" s="120"/>
      <c r="H98" s="21" t="str">
        <f>IF(D98="","0",VLOOKUP(D98,Points!$Y$3:$Z$102,2))</f>
        <v>0</v>
      </c>
      <c r="I98" s="26"/>
      <c r="J98" s="40"/>
      <c r="K98" s="41" t="s">
        <v>41</v>
      </c>
      <c r="L98" s="121"/>
      <c r="M98" s="121"/>
      <c r="N98" s="21" t="str">
        <f>IF(L98="","0",ROUNDUP((VLOOKUP(L98,Points!$U$3:$V$102,2)/2),0))</f>
        <v>0</v>
      </c>
      <c r="O98" s="42"/>
      <c r="P98" s="36"/>
      <c r="Q98" s="21" t="str">
        <f>IF(P98="","0",VLOOKUP(P98,Points!$Q$3:$R$102,2))</f>
        <v>0</v>
      </c>
      <c r="R98" s="21"/>
      <c r="S98" s="35"/>
      <c r="T98" s="28"/>
      <c r="U98" s="40"/>
      <c r="V98" s="76"/>
      <c r="W98" s="76"/>
      <c r="X98" s="76"/>
      <c r="Y98" s="50"/>
    </row>
    <row r="99" spans="1:25" ht="12.75" customHeight="1">
      <c r="A99" s="51"/>
      <c r="B99" s="81"/>
      <c r="C99" s="53"/>
      <c r="D99" s="53"/>
      <c r="E99" s="53"/>
      <c r="F99" s="53"/>
      <c r="G99" s="53"/>
      <c r="H99" s="53"/>
      <c r="I99" s="53"/>
      <c r="J99" s="52"/>
      <c r="K99" s="52"/>
      <c r="L99" s="54"/>
      <c r="M99" s="54"/>
      <c r="N99" s="54"/>
      <c r="O99" s="54"/>
      <c r="P99" s="80"/>
      <c r="Q99" s="52"/>
      <c r="R99" s="52"/>
      <c r="S99" s="52"/>
      <c r="T99" s="52"/>
      <c r="U99" s="52"/>
      <c r="V99" s="52"/>
      <c r="W99" s="54"/>
      <c r="X99" s="54"/>
      <c r="Y99" s="55"/>
    </row>
    <row r="101" spans="1:25" ht="12.75">
      <c r="A101" s="43"/>
      <c r="B101" s="44"/>
      <c r="C101" s="45"/>
      <c r="D101" s="45"/>
      <c r="E101" s="45"/>
      <c r="F101" s="45"/>
      <c r="G101" s="45"/>
      <c r="H101" s="45"/>
      <c r="I101" s="45"/>
      <c r="J101" s="46"/>
      <c r="K101" s="46"/>
      <c r="L101" s="45"/>
      <c r="M101" s="45"/>
      <c r="N101" s="45"/>
      <c r="O101" s="44"/>
      <c r="P101" s="79"/>
      <c r="Q101" s="47"/>
      <c r="R101" s="47"/>
      <c r="S101" s="47"/>
      <c r="T101" s="47"/>
      <c r="U101" s="47"/>
      <c r="V101" s="46"/>
      <c r="W101" s="44"/>
      <c r="X101" s="44"/>
      <c r="Y101" s="48"/>
    </row>
    <row r="102" spans="1:25" ht="12.75" customHeight="1">
      <c r="A102" s="49"/>
      <c r="B102" s="57" t="s">
        <v>188</v>
      </c>
      <c r="C102" s="8" t="s">
        <v>1</v>
      </c>
      <c r="D102" s="8" t="s">
        <v>2</v>
      </c>
      <c r="E102" s="8" t="s">
        <v>3</v>
      </c>
      <c r="F102" s="8" t="s">
        <v>4</v>
      </c>
      <c r="G102" s="8" t="s">
        <v>5</v>
      </c>
      <c r="H102" s="8" t="s">
        <v>6</v>
      </c>
      <c r="I102" s="8" t="s">
        <v>7</v>
      </c>
      <c r="J102" s="21" t="s">
        <v>9</v>
      </c>
      <c r="K102" s="25"/>
      <c r="L102" s="58" t="s">
        <v>39</v>
      </c>
      <c r="M102" s="8"/>
      <c r="N102" s="8" t="s">
        <v>38</v>
      </c>
      <c r="O102" s="21"/>
      <c r="P102" s="58" t="s">
        <v>8</v>
      </c>
      <c r="Q102" s="21" t="s">
        <v>9</v>
      </c>
      <c r="R102" s="21"/>
      <c r="S102" s="59" t="s">
        <v>138</v>
      </c>
      <c r="T102" s="21" t="s">
        <v>9</v>
      </c>
      <c r="U102" s="26"/>
      <c r="V102" s="38" t="s">
        <v>0</v>
      </c>
      <c r="W102" s="122" t="s">
        <v>49</v>
      </c>
      <c r="X102" s="122" t="s">
        <v>50</v>
      </c>
      <c r="Y102" s="50"/>
    </row>
    <row r="103" spans="1:25" ht="12.75">
      <c r="A103" s="83">
        <v>1</v>
      </c>
      <c r="B103" s="39" t="s">
        <v>286</v>
      </c>
      <c r="C103" s="11">
        <v>12</v>
      </c>
      <c r="D103" s="9">
        <v>2</v>
      </c>
      <c r="E103" s="9">
        <v>7</v>
      </c>
      <c r="F103" s="9">
        <v>5</v>
      </c>
      <c r="G103" s="11">
        <v>6</v>
      </c>
      <c r="H103" s="11">
        <v>2</v>
      </c>
      <c r="I103" s="11">
        <v>8</v>
      </c>
      <c r="J103" s="21">
        <f>VLOOKUP(C103,Points!$A$3:$H$15,2)+VLOOKUP(D103,Points!$A$3:$H$15,3)+VLOOKUP(E103,Points!$A$3:$H$15,4)+VLOOKUP(F103,Points!$A$3:$H$15,5)+VLOOKUP(G103,Points!$A$3:$H$15,6)+VLOOKUP(H103,Points!$A$3:$H$15,7)+VLOOKUP(I103,Points!$A$3:$H$15,8)</f>
        <v>67</v>
      </c>
      <c r="K103" s="25"/>
      <c r="L103" s="58" t="s">
        <v>94</v>
      </c>
      <c r="M103" s="9"/>
      <c r="N103" s="8">
        <f>SUM(M103:M105)+(IF(S103="Large Model","1",IF(S104="Large Model","1",IF(S105="Large Model","1",IF(S106="Large Model","1","0")))))</f>
        <v>0</v>
      </c>
      <c r="O103" s="21"/>
      <c r="P103" s="36" t="s">
        <v>141</v>
      </c>
      <c r="Q103" s="21">
        <f>IF(P103="","0",VLOOKUP(P103,Points!$Q$3:$R$102,2))</f>
        <v>17</v>
      </c>
      <c r="R103" s="21"/>
      <c r="S103" s="35" t="s">
        <v>12</v>
      </c>
      <c r="T103" s="21">
        <f>IF(S103="","0",VLOOKUP(S103,Points!$M$3:$N$102,2))</f>
        <v>8</v>
      </c>
      <c r="U103" s="26"/>
      <c r="V103" s="70">
        <f>SUM(J103:J105)+SUM(H109:H112)+N105+SUM(N109:N112)+SUM(Q103:Q106)+SUM(Q109:Q112)+SUM(T103:T106)+SUM(T109:T112)</f>
        <v>103</v>
      </c>
      <c r="W103" s="122"/>
      <c r="X103" s="122"/>
      <c r="Y103" s="50"/>
    </row>
    <row r="104" spans="1:25" ht="12.75">
      <c r="A104" s="83">
        <v>2</v>
      </c>
      <c r="B104" s="39"/>
      <c r="C104" s="19"/>
      <c r="D104" s="18"/>
      <c r="E104" s="9"/>
      <c r="F104" s="10"/>
      <c r="G104" s="12"/>
      <c r="H104" s="13"/>
      <c r="I104" s="14"/>
      <c r="J104" s="21">
        <f>VLOOKUP(D104,Points!$A$3:$H$15,3)+VLOOKUP(E104,Points!$A$3:$H$15,4)+VLOOKUP(F104,Points!$A$3:$H$15,5)</f>
        <v>0</v>
      </c>
      <c r="K104" s="25"/>
      <c r="L104" s="58" t="s">
        <v>10</v>
      </c>
      <c r="M104" s="9"/>
      <c r="N104" s="21" t="s">
        <v>9</v>
      </c>
      <c r="O104" s="21"/>
      <c r="P104" s="36" t="s">
        <v>66</v>
      </c>
      <c r="Q104" s="21">
        <f>IF(P104="","0",VLOOKUP(P104,Points!$Q$3:$R$102,2))</f>
        <v>8</v>
      </c>
      <c r="R104" s="21"/>
      <c r="S104" s="35"/>
      <c r="T104" s="21" t="str">
        <f>IF(S104="","0",VLOOKUP(S104,Points!$M$3:$N$102,2))</f>
        <v>0</v>
      </c>
      <c r="U104" s="26"/>
      <c r="V104" s="25"/>
      <c r="W104" s="122"/>
      <c r="X104" s="122"/>
      <c r="Y104" s="50"/>
    </row>
    <row r="105" spans="1:25" ht="12.75">
      <c r="A105" s="84">
        <v>3</v>
      </c>
      <c r="B105" s="39"/>
      <c r="C105" s="20"/>
      <c r="D105" s="18"/>
      <c r="E105" s="9"/>
      <c r="F105" s="10"/>
      <c r="G105" s="15"/>
      <c r="H105" s="16"/>
      <c r="I105" s="17"/>
      <c r="J105" s="21">
        <f>VLOOKUP(C105,Points!$A$3:$H$15,2)+VLOOKUP(D105,Points!$A$3:$H$15,3)+VLOOKUP(E105,Points!$A$3:$H$15,4)+VLOOKUP(F105,Points!$A$3:$H$15,5)+VLOOKUP(G105,Points!$A$3:$H$15,6)+VLOOKUP(H105,Points!$A$3:$H$15,7)+VLOOKUP(I105,Points!$A$3:$H$15,8)</f>
        <v>0</v>
      </c>
      <c r="K105" s="25"/>
      <c r="L105" s="58" t="s">
        <v>37</v>
      </c>
      <c r="M105" s="9"/>
      <c r="N105" s="21">
        <f>VLOOKUP(M103,Points!$A$3:$J$15,10)+IF(M104="","0",Points!$J$17)+IF(M105="","0",Points!$J$18)+IF(M106="","0",Points!$J$19)</f>
        <v>0</v>
      </c>
      <c r="O105" s="25"/>
      <c r="P105" s="36"/>
      <c r="Q105" s="21" t="str">
        <f>IF(P105="","0",VLOOKUP(P105,Points!$Q$3:$R$102,2))</f>
        <v>0</v>
      </c>
      <c r="R105" s="21"/>
      <c r="S105" s="35"/>
      <c r="T105" s="21" t="str">
        <f>IF(S105="","0",VLOOKUP(S105,Points!$M$3:$N$102,2))</f>
        <v>0</v>
      </c>
      <c r="U105" s="26"/>
      <c r="V105" s="40"/>
      <c r="W105" s="122"/>
      <c r="X105" s="122"/>
      <c r="Y105" s="50"/>
    </row>
    <row r="106" spans="1:25" ht="12.75">
      <c r="A106" s="76"/>
      <c r="B106" s="76"/>
      <c r="C106" s="76"/>
      <c r="D106" s="76"/>
      <c r="E106" s="76"/>
      <c r="F106" s="76"/>
      <c r="G106" s="76"/>
      <c r="H106" s="76"/>
      <c r="I106" s="76"/>
      <c r="J106" s="25"/>
      <c r="K106" s="25"/>
      <c r="L106" s="111" t="s">
        <v>174</v>
      </c>
      <c r="M106" s="73" t="str">
        <f>(IF(S103="Large Model","Yes",IF(S104="Large Model","Yes",IF(S105="Large Model","Yes",IF(S106="Large Model","Yes","No")))))</f>
        <v>No</v>
      </c>
      <c r="N106" s="25"/>
      <c r="O106" s="25"/>
      <c r="P106" s="36"/>
      <c r="Q106" s="21" t="str">
        <f>IF(P106="","0",VLOOKUP(P106,Points!$Q$3:$R$102,2))</f>
        <v>0</v>
      </c>
      <c r="R106" s="21"/>
      <c r="S106" s="35"/>
      <c r="T106" s="21" t="str">
        <f>IF(S106="","0",VLOOKUP(S106,Points!$M$3:$N$102,2))</f>
        <v>0</v>
      </c>
      <c r="U106" s="26"/>
      <c r="V106" s="40"/>
      <c r="W106" s="8"/>
      <c r="X106" s="56">
        <f>SUM(V103*W106)</f>
        <v>0</v>
      </c>
      <c r="Y106" s="50"/>
    </row>
    <row r="107" spans="1:25" ht="12.75">
      <c r="A107" s="49"/>
      <c r="B107" s="123"/>
      <c r="C107" s="26"/>
      <c r="D107" s="26"/>
      <c r="E107" s="26"/>
      <c r="F107" s="26"/>
      <c r="G107" s="26"/>
      <c r="H107" s="26"/>
      <c r="I107" s="26"/>
      <c r="J107" s="25"/>
      <c r="K107" s="25"/>
      <c r="L107" s="26"/>
      <c r="M107" s="26"/>
      <c r="N107" s="26"/>
      <c r="O107" s="26"/>
      <c r="P107" s="75"/>
      <c r="Q107" s="25"/>
      <c r="R107" s="25"/>
      <c r="S107" s="25"/>
      <c r="T107" s="25"/>
      <c r="U107" s="25"/>
      <c r="V107" s="25"/>
      <c r="W107" s="26"/>
      <c r="X107" s="42"/>
      <c r="Y107" s="50"/>
    </row>
    <row r="108" spans="1:25" ht="12.75">
      <c r="A108" s="49"/>
      <c r="B108" s="124"/>
      <c r="C108" s="26"/>
      <c r="D108" s="126" t="s">
        <v>121</v>
      </c>
      <c r="E108" s="127"/>
      <c r="F108" s="127"/>
      <c r="G108" s="128"/>
      <c r="H108" s="21" t="s">
        <v>9</v>
      </c>
      <c r="I108" s="26"/>
      <c r="J108" s="40"/>
      <c r="K108" s="40"/>
      <c r="L108" s="129" t="s">
        <v>29</v>
      </c>
      <c r="M108" s="129"/>
      <c r="N108" s="21" t="s">
        <v>9</v>
      </c>
      <c r="O108" s="42"/>
      <c r="P108" s="58" t="s">
        <v>190</v>
      </c>
      <c r="Q108" s="21" t="s">
        <v>9</v>
      </c>
      <c r="R108" s="21"/>
      <c r="S108" s="59" t="s">
        <v>51</v>
      </c>
      <c r="T108" s="77" t="s">
        <v>9</v>
      </c>
      <c r="U108" s="40"/>
      <c r="V108" s="76"/>
      <c r="W108" s="76"/>
      <c r="X108" s="76"/>
      <c r="Y108" s="50"/>
    </row>
    <row r="109" spans="1:25" ht="12.75" customHeight="1">
      <c r="A109" s="49"/>
      <c r="B109" s="124"/>
      <c r="C109" s="26"/>
      <c r="D109" s="118"/>
      <c r="E109" s="119"/>
      <c r="F109" s="119"/>
      <c r="G109" s="120"/>
      <c r="H109" s="21" t="str">
        <f>IF(D109="","0",VLOOKUP(D109,Points!$Y$3:$Z$102,2))</f>
        <v>0</v>
      </c>
      <c r="I109" s="26"/>
      <c r="J109" s="40"/>
      <c r="K109" s="41" t="s">
        <v>40</v>
      </c>
      <c r="L109" s="121" t="s">
        <v>14</v>
      </c>
      <c r="M109" s="121"/>
      <c r="N109" s="21">
        <f>IF(L109="","0",VLOOKUP(L109,Points!$U$3:$V$102,2))</f>
        <v>3</v>
      </c>
      <c r="O109" s="42"/>
      <c r="P109" s="36"/>
      <c r="Q109" s="21" t="str">
        <f>IF(P109="","0",VLOOKUP(P109,Points!$Q$3:$R$102,2))</f>
        <v>0</v>
      </c>
      <c r="R109" s="26"/>
      <c r="S109" s="35"/>
      <c r="T109" s="28"/>
      <c r="U109" s="40"/>
      <c r="V109" s="76"/>
      <c r="W109" s="76"/>
      <c r="X109" s="76"/>
      <c r="Y109" s="50"/>
    </row>
    <row r="110" spans="1:25" ht="12.75" customHeight="1">
      <c r="A110" s="49"/>
      <c r="B110" s="125"/>
      <c r="C110" s="26"/>
      <c r="D110" s="118"/>
      <c r="E110" s="119"/>
      <c r="F110" s="119"/>
      <c r="G110" s="120"/>
      <c r="H110" s="21" t="str">
        <f>IF(D110="","0",VLOOKUP(D110,Points!$Y$3:$Z$102,2))</f>
        <v>0</v>
      </c>
      <c r="I110" s="26"/>
      <c r="J110" s="40"/>
      <c r="K110" s="41" t="s">
        <v>41</v>
      </c>
      <c r="L110" s="121"/>
      <c r="M110" s="121"/>
      <c r="N110" s="21" t="str">
        <f>IF(L110="","0",ROUNDUP((VLOOKUP(L110,Points!$U$3:$V$102,2)/2),0))</f>
        <v>0</v>
      </c>
      <c r="O110" s="42"/>
      <c r="P110" s="36"/>
      <c r="Q110" s="21" t="str">
        <f>IF(P110="","0",VLOOKUP(P110,Points!$Q$3:$R$102,2))</f>
        <v>0</v>
      </c>
      <c r="R110" s="26"/>
      <c r="S110" s="35"/>
      <c r="T110" s="28"/>
      <c r="U110" s="40"/>
      <c r="V110" s="76"/>
      <c r="W110" s="76"/>
      <c r="X110" s="76"/>
      <c r="Y110" s="50"/>
    </row>
    <row r="111" spans="1:25" ht="12.75" customHeight="1">
      <c r="A111" s="49"/>
      <c r="B111" s="76"/>
      <c r="C111" s="26"/>
      <c r="D111" s="118"/>
      <c r="E111" s="119"/>
      <c r="F111" s="119"/>
      <c r="G111" s="120"/>
      <c r="H111" s="21" t="str">
        <f>IF(D111="","0",VLOOKUP(D111,Points!$Y$3:$Z$102,2))</f>
        <v>0</v>
      </c>
      <c r="I111" s="26"/>
      <c r="J111" s="40"/>
      <c r="K111" s="41" t="s">
        <v>40</v>
      </c>
      <c r="L111" s="121"/>
      <c r="M111" s="121"/>
      <c r="N111" s="21" t="str">
        <f>IF(L111="","0",VLOOKUP(L111,Points!$U$3:$V$102,2))</f>
        <v>0</v>
      </c>
      <c r="O111" s="42"/>
      <c r="P111" s="36"/>
      <c r="Q111" s="21" t="str">
        <f>IF(P111="","0",VLOOKUP(P111,Points!$Q$3:$R$102,2))</f>
        <v>0</v>
      </c>
      <c r="R111" s="21"/>
      <c r="S111" s="35"/>
      <c r="T111" s="28"/>
      <c r="U111" s="40"/>
      <c r="V111" s="76"/>
      <c r="W111" s="76"/>
      <c r="X111" s="76"/>
      <c r="Y111" s="50"/>
    </row>
    <row r="112" spans="1:25" ht="12.75" customHeight="1">
      <c r="A112" s="49"/>
      <c r="B112" s="75" t="str">
        <f>IF(V103&gt;Points!$A$17,"Elite","Core")</f>
        <v>Elite</v>
      </c>
      <c r="C112" s="26"/>
      <c r="D112" s="118"/>
      <c r="E112" s="119"/>
      <c r="F112" s="119"/>
      <c r="G112" s="120"/>
      <c r="H112" s="21" t="str">
        <f>IF(D112="","0",VLOOKUP(D112,Points!$Y$3:$Z$102,2))</f>
        <v>0</v>
      </c>
      <c r="I112" s="26"/>
      <c r="J112" s="40"/>
      <c r="K112" s="41" t="s">
        <v>41</v>
      </c>
      <c r="L112" s="121"/>
      <c r="M112" s="121"/>
      <c r="N112" s="21" t="str">
        <f>IF(L112="","0",ROUNDUP((VLOOKUP(L112,Points!$U$3:$V$102,2)/2),0))</f>
        <v>0</v>
      </c>
      <c r="O112" s="42"/>
      <c r="P112" s="36"/>
      <c r="Q112" s="21" t="str">
        <f>IF(P112="","0",VLOOKUP(P112,Points!$Q$3:$R$102,2))</f>
        <v>0</v>
      </c>
      <c r="R112" s="21"/>
      <c r="S112" s="35"/>
      <c r="T112" s="28"/>
      <c r="U112" s="40"/>
      <c r="V112" s="76"/>
      <c r="W112" s="76"/>
      <c r="X112" s="76"/>
      <c r="Y112" s="50"/>
    </row>
    <row r="113" spans="1:25" ht="12.75" customHeight="1">
      <c r="A113" s="51"/>
      <c r="B113" s="81"/>
      <c r="C113" s="53"/>
      <c r="D113" s="53"/>
      <c r="E113" s="53"/>
      <c r="F113" s="53"/>
      <c r="G113" s="53"/>
      <c r="H113" s="53"/>
      <c r="I113" s="53"/>
      <c r="J113" s="52"/>
      <c r="K113" s="52"/>
      <c r="L113" s="54"/>
      <c r="M113" s="54"/>
      <c r="N113" s="54"/>
      <c r="O113" s="54"/>
      <c r="P113" s="80"/>
      <c r="Q113" s="52"/>
      <c r="R113" s="52"/>
      <c r="S113" s="52"/>
      <c r="T113" s="52"/>
      <c r="U113" s="52"/>
      <c r="V113" s="52"/>
      <c r="W113" s="54"/>
      <c r="X113" s="54"/>
      <c r="Y113" s="55"/>
    </row>
    <row r="115" spans="1:25" ht="12.75">
      <c r="A115" s="43"/>
      <c r="B115" s="44"/>
      <c r="C115" s="45"/>
      <c r="D115" s="45"/>
      <c r="E115" s="45"/>
      <c r="F115" s="45"/>
      <c r="G115" s="45"/>
      <c r="H115" s="45"/>
      <c r="I115" s="45"/>
      <c r="J115" s="46"/>
      <c r="K115" s="46"/>
      <c r="L115" s="45"/>
      <c r="M115" s="45"/>
      <c r="N115" s="45"/>
      <c r="O115" s="44"/>
      <c r="P115" s="79"/>
      <c r="Q115" s="47"/>
      <c r="R115" s="47"/>
      <c r="S115" s="47"/>
      <c r="T115" s="47"/>
      <c r="U115" s="47"/>
      <c r="V115" s="46"/>
      <c r="W115" s="44"/>
      <c r="X115" s="44"/>
      <c r="Y115" s="48"/>
    </row>
    <row r="116" spans="1:25" ht="12.75" customHeight="1">
      <c r="A116" s="49"/>
      <c r="B116" s="57" t="s">
        <v>188</v>
      </c>
      <c r="C116" s="8" t="s">
        <v>1</v>
      </c>
      <c r="D116" s="8" t="s">
        <v>2</v>
      </c>
      <c r="E116" s="8" t="s">
        <v>3</v>
      </c>
      <c r="F116" s="8" t="s">
        <v>4</v>
      </c>
      <c r="G116" s="8" t="s">
        <v>5</v>
      </c>
      <c r="H116" s="8" t="s">
        <v>6</v>
      </c>
      <c r="I116" s="8" t="s">
        <v>7</v>
      </c>
      <c r="J116" s="21" t="s">
        <v>9</v>
      </c>
      <c r="K116" s="25"/>
      <c r="L116" s="58" t="s">
        <v>39</v>
      </c>
      <c r="M116" s="8"/>
      <c r="N116" s="8" t="s">
        <v>38</v>
      </c>
      <c r="O116" s="21"/>
      <c r="P116" s="58" t="s">
        <v>8</v>
      </c>
      <c r="Q116" s="21" t="s">
        <v>9</v>
      </c>
      <c r="R116" s="21"/>
      <c r="S116" s="59" t="s">
        <v>138</v>
      </c>
      <c r="T116" s="21" t="s">
        <v>9</v>
      </c>
      <c r="U116" s="26"/>
      <c r="V116" s="38" t="s">
        <v>0</v>
      </c>
      <c r="W116" s="122" t="s">
        <v>49</v>
      </c>
      <c r="X116" s="122" t="s">
        <v>50</v>
      </c>
      <c r="Y116" s="50"/>
    </row>
    <row r="117" spans="1:25" ht="12.75">
      <c r="A117" s="83">
        <v>1</v>
      </c>
      <c r="B117" s="39" t="s">
        <v>287</v>
      </c>
      <c r="C117" s="11">
        <v>12</v>
      </c>
      <c r="D117" s="9">
        <v>2</v>
      </c>
      <c r="E117" s="9">
        <v>7</v>
      </c>
      <c r="F117" s="9">
        <v>5</v>
      </c>
      <c r="G117" s="11">
        <v>5</v>
      </c>
      <c r="H117" s="11">
        <v>2</v>
      </c>
      <c r="I117" s="11">
        <v>8</v>
      </c>
      <c r="J117" s="21">
        <f>VLOOKUP(C117,Points!$A$3:$H$15,2)+VLOOKUP(D117,Points!$A$3:$H$15,3)+VLOOKUP(E117,Points!$A$3:$H$15,4)+VLOOKUP(F117,Points!$A$3:$H$15,5)+VLOOKUP(G117,Points!$A$3:$H$15,6)+VLOOKUP(H117,Points!$A$3:$H$15,7)+VLOOKUP(I117,Points!$A$3:$H$15,8)</f>
        <v>63</v>
      </c>
      <c r="K117" s="25"/>
      <c r="L117" s="58" t="s">
        <v>94</v>
      </c>
      <c r="M117" s="9">
        <v>2</v>
      </c>
      <c r="N117" s="8">
        <f>SUM(M117:M119)+(IF(S117="Large Model","1",IF(S118="Large Model","1",IF(S119="Large Model","1",IF(S120="Large Model","1","0")))))</f>
        <v>2</v>
      </c>
      <c r="O117" s="21"/>
      <c r="P117" s="36" t="s">
        <v>66</v>
      </c>
      <c r="Q117" s="21">
        <f>IF(P117="","0",VLOOKUP(P117,Points!$Q$3:$R$102,2))</f>
        <v>8</v>
      </c>
      <c r="R117" s="21"/>
      <c r="S117" s="35"/>
      <c r="T117" s="21" t="str">
        <f>IF(S117="","0",VLOOKUP(S117,Points!$M$3:$N$102,2))</f>
        <v>0</v>
      </c>
      <c r="U117" s="26"/>
      <c r="V117" s="70">
        <f>SUM(J117:J119)+SUM(H123:H126)+N119+SUM(N123:N126)+SUM(Q117:Q120)+SUM(Q123:Q126)+SUM(T117:T120)+SUM(T123:T126)</f>
        <v>86</v>
      </c>
      <c r="W117" s="122"/>
      <c r="X117" s="122"/>
      <c r="Y117" s="50"/>
    </row>
    <row r="118" spans="1:25" ht="12.75">
      <c r="A118" s="83">
        <v>2</v>
      </c>
      <c r="B118" s="39"/>
      <c r="C118" s="19"/>
      <c r="D118" s="18"/>
      <c r="E118" s="9"/>
      <c r="F118" s="10"/>
      <c r="G118" s="12"/>
      <c r="H118" s="13"/>
      <c r="I118" s="14"/>
      <c r="J118" s="21">
        <f>VLOOKUP(D118,Points!$A$3:$H$15,3)+VLOOKUP(E118,Points!$A$3:$H$15,4)+VLOOKUP(F118,Points!$A$3:$H$15,5)</f>
        <v>0</v>
      </c>
      <c r="K118" s="25"/>
      <c r="L118" s="58" t="s">
        <v>10</v>
      </c>
      <c r="M118" s="9"/>
      <c r="N118" s="21" t="s">
        <v>9</v>
      </c>
      <c r="O118" s="21"/>
      <c r="P118" s="36" t="s">
        <v>74</v>
      </c>
      <c r="Q118" s="21">
        <f>IF(P118="","0",VLOOKUP(P118,Points!$Q$3:$R$102,2))</f>
        <v>9</v>
      </c>
      <c r="R118" s="21"/>
      <c r="S118" s="35"/>
      <c r="T118" s="21" t="str">
        <f>IF(S118="","0",VLOOKUP(S118,Points!$M$3:$N$102,2))</f>
        <v>0</v>
      </c>
      <c r="U118" s="26"/>
      <c r="V118" s="25"/>
      <c r="W118" s="122"/>
      <c r="X118" s="122"/>
      <c r="Y118" s="50"/>
    </row>
    <row r="119" spans="1:25" ht="12.75">
      <c r="A119" s="84">
        <v>3</v>
      </c>
      <c r="B119" s="39"/>
      <c r="C119" s="20"/>
      <c r="D119" s="18"/>
      <c r="E119" s="9"/>
      <c r="F119" s="10"/>
      <c r="G119" s="15"/>
      <c r="H119" s="16"/>
      <c r="I119" s="17"/>
      <c r="J119" s="21">
        <f>VLOOKUP(C119,Points!$A$3:$H$15,2)+VLOOKUP(D119,Points!$A$3:$H$15,3)+VLOOKUP(E119,Points!$A$3:$H$15,4)+VLOOKUP(F119,Points!$A$3:$H$15,5)+VLOOKUP(G119,Points!$A$3:$H$15,6)+VLOOKUP(H119,Points!$A$3:$H$15,7)+VLOOKUP(I119,Points!$A$3:$H$15,8)</f>
        <v>0</v>
      </c>
      <c r="K119" s="25"/>
      <c r="L119" s="58" t="s">
        <v>37</v>
      </c>
      <c r="M119" s="9"/>
      <c r="N119" s="21">
        <f>VLOOKUP(M117,Points!$A$3:$J$15,10)+IF(M118="","0",Points!$J$17)+IF(M119="","0",Points!$J$18)+IF(M120="","0",Points!$J$19)</f>
        <v>2</v>
      </c>
      <c r="O119" s="25"/>
      <c r="P119" s="36"/>
      <c r="Q119" s="21" t="str">
        <f>IF(P119="","0",VLOOKUP(P119,Points!$Q$3:$R$102,2))</f>
        <v>0</v>
      </c>
      <c r="R119" s="21"/>
      <c r="S119" s="35"/>
      <c r="T119" s="21" t="str">
        <f>IF(S119="","0",VLOOKUP(S119,Points!$M$3:$N$102,2))</f>
        <v>0</v>
      </c>
      <c r="U119" s="26"/>
      <c r="V119" s="40"/>
      <c r="W119" s="122"/>
      <c r="X119" s="122"/>
      <c r="Y119" s="50"/>
    </row>
    <row r="120" spans="1:25" ht="12.75">
      <c r="A120" s="76"/>
      <c r="B120" s="76"/>
      <c r="C120" s="76"/>
      <c r="D120" s="76"/>
      <c r="E120" s="76"/>
      <c r="F120" s="76"/>
      <c r="G120" s="76"/>
      <c r="H120" s="76"/>
      <c r="I120" s="76"/>
      <c r="J120" s="25"/>
      <c r="K120" s="25"/>
      <c r="L120" s="111" t="s">
        <v>174</v>
      </c>
      <c r="M120" s="73" t="str">
        <f>(IF(S117="Large Model","Yes",IF(S118="Large Model","Yes",IF(S119="Large Model","Yes",IF(S120="Large Model","Yes","No")))))</f>
        <v>No</v>
      </c>
      <c r="N120" s="25"/>
      <c r="O120" s="25"/>
      <c r="P120" s="36"/>
      <c r="Q120" s="21" t="str">
        <f>IF(P120="","0",VLOOKUP(P120,Points!$Q$3:$R$102,2))</f>
        <v>0</v>
      </c>
      <c r="R120" s="21"/>
      <c r="S120" s="35"/>
      <c r="T120" s="21" t="str">
        <f>IF(S120="","0",VLOOKUP(S120,Points!$M$3:$N$102,2))</f>
        <v>0</v>
      </c>
      <c r="U120" s="26"/>
      <c r="V120" s="40"/>
      <c r="W120" s="8">
        <v>1</v>
      </c>
      <c r="X120" s="56">
        <f>SUM(V117*W120)</f>
        <v>86</v>
      </c>
      <c r="Y120" s="50"/>
    </row>
    <row r="121" spans="1:25" ht="12.75">
      <c r="A121" s="49"/>
      <c r="B121" s="123"/>
      <c r="C121" s="26"/>
      <c r="D121" s="26"/>
      <c r="E121" s="26"/>
      <c r="F121" s="26"/>
      <c r="G121" s="26"/>
      <c r="H121" s="26"/>
      <c r="I121" s="26"/>
      <c r="J121" s="25"/>
      <c r="K121" s="25"/>
      <c r="L121" s="26"/>
      <c r="M121" s="26"/>
      <c r="N121" s="26"/>
      <c r="O121" s="26"/>
      <c r="P121" s="75"/>
      <c r="Q121" s="25"/>
      <c r="R121" s="25"/>
      <c r="S121" s="25"/>
      <c r="T121" s="25"/>
      <c r="U121" s="25"/>
      <c r="V121" s="25"/>
      <c r="W121" s="26"/>
      <c r="X121" s="42"/>
      <c r="Y121" s="50"/>
    </row>
    <row r="122" spans="1:25" ht="12.75">
      <c r="A122" s="49"/>
      <c r="B122" s="124"/>
      <c r="C122" s="26"/>
      <c r="D122" s="126" t="s">
        <v>121</v>
      </c>
      <c r="E122" s="127"/>
      <c r="F122" s="127"/>
      <c r="G122" s="128"/>
      <c r="H122" s="21" t="s">
        <v>9</v>
      </c>
      <c r="I122" s="26"/>
      <c r="J122" s="40"/>
      <c r="K122" s="40"/>
      <c r="L122" s="129" t="s">
        <v>29</v>
      </c>
      <c r="M122" s="129"/>
      <c r="N122" s="21" t="s">
        <v>9</v>
      </c>
      <c r="O122" s="42"/>
      <c r="P122" s="58" t="s">
        <v>190</v>
      </c>
      <c r="Q122" s="21" t="s">
        <v>9</v>
      </c>
      <c r="R122" s="21"/>
      <c r="S122" s="59" t="s">
        <v>51</v>
      </c>
      <c r="T122" s="77" t="s">
        <v>9</v>
      </c>
      <c r="U122" s="40"/>
      <c r="V122" s="76"/>
      <c r="W122" s="76"/>
      <c r="X122" s="76"/>
      <c r="Y122" s="50"/>
    </row>
    <row r="123" spans="1:25" ht="12.75" customHeight="1">
      <c r="A123" s="49"/>
      <c r="B123" s="124"/>
      <c r="C123" s="26"/>
      <c r="D123" s="118"/>
      <c r="E123" s="119"/>
      <c r="F123" s="119"/>
      <c r="G123" s="120"/>
      <c r="H123" s="21" t="str">
        <f>IF(D123="","0",VLOOKUP(D123,Points!$Y$3:$Z$102,2))</f>
        <v>0</v>
      </c>
      <c r="I123" s="26"/>
      <c r="J123" s="40"/>
      <c r="K123" s="41" t="s">
        <v>40</v>
      </c>
      <c r="L123" s="121" t="s">
        <v>15</v>
      </c>
      <c r="M123" s="121"/>
      <c r="N123" s="21">
        <f>IF(L123="","0",VLOOKUP(L123,Points!$U$3:$V$102,2))</f>
        <v>4</v>
      </c>
      <c r="O123" s="42"/>
      <c r="P123" s="36"/>
      <c r="Q123" s="21" t="str">
        <f>IF(P123="","0",VLOOKUP(P123,Points!$Q$3:$R$102,2))</f>
        <v>0</v>
      </c>
      <c r="R123" s="26"/>
      <c r="S123" s="35"/>
      <c r="T123" s="28"/>
      <c r="U123" s="40"/>
      <c r="V123" s="76"/>
      <c r="W123" s="76"/>
      <c r="X123" s="76"/>
      <c r="Y123" s="50"/>
    </row>
    <row r="124" spans="1:25" ht="12.75" customHeight="1">
      <c r="A124" s="49"/>
      <c r="B124" s="125"/>
      <c r="C124" s="26"/>
      <c r="D124" s="118"/>
      <c r="E124" s="119"/>
      <c r="F124" s="119"/>
      <c r="G124" s="120"/>
      <c r="H124" s="21" t="str">
        <f>IF(D124="","0",VLOOKUP(D124,Points!$Y$3:$Z$102,2))</f>
        <v>0</v>
      </c>
      <c r="I124" s="26"/>
      <c r="J124" s="40"/>
      <c r="K124" s="41" t="s">
        <v>41</v>
      </c>
      <c r="L124" s="121"/>
      <c r="M124" s="121"/>
      <c r="N124" s="21" t="str">
        <f>IF(L124="","0",ROUNDUP((VLOOKUP(L124,Points!$U$3:$V$102,2)/2),0))</f>
        <v>0</v>
      </c>
      <c r="O124" s="42"/>
      <c r="P124" s="36"/>
      <c r="Q124" s="21" t="str">
        <f>IF(P124="","0",VLOOKUP(P124,Points!$Q$3:$R$102,2))</f>
        <v>0</v>
      </c>
      <c r="R124" s="26"/>
      <c r="S124" s="35"/>
      <c r="T124" s="28"/>
      <c r="U124" s="40"/>
      <c r="V124" s="76"/>
      <c r="W124" s="76"/>
      <c r="X124" s="76"/>
      <c r="Y124" s="50"/>
    </row>
    <row r="125" spans="1:25" ht="12.75" customHeight="1">
      <c r="A125" s="49"/>
      <c r="B125" s="76"/>
      <c r="C125" s="26"/>
      <c r="D125" s="118"/>
      <c r="E125" s="119"/>
      <c r="F125" s="119"/>
      <c r="G125" s="120"/>
      <c r="H125" s="21" t="str">
        <f>IF(D125="","0",VLOOKUP(D125,Points!$Y$3:$Z$102,2))</f>
        <v>0</v>
      </c>
      <c r="I125" s="26"/>
      <c r="J125" s="40"/>
      <c r="K125" s="41" t="s">
        <v>40</v>
      </c>
      <c r="L125" s="121"/>
      <c r="M125" s="121"/>
      <c r="N125" s="21" t="str">
        <f>IF(L125="","0",VLOOKUP(L125,Points!$U$3:$V$102,2))</f>
        <v>0</v>
      </c>
      <c r="O125" s="42"/>
      <c r="P125" s="36"/>
      <c r="Q125" s="21" t="str">
        <f>IF(P125="","0",VLOOKUP(P125,Points!$Q$3:$R$102,2))</f>
        <v>0</v>
      </c>
      <c r="R125" s="21"/>
      <c r="S125" s="35"/>
      <c r="T125" s="28"/>
      <c r="U125" s="40"/>
      <c r="V125" s="76"/>
      <c r="W125" s="76"/>
      <c r="X125" s="76"/>
      <c r="Y125" s="50"/>
    </row>
    <row r="126" spans="1:25" ht="12.75" customHeight="1">
      <c r="A126" s="49"/>
      <c r="B126" s="75" t="str">
        <f>IF(V117&gt;Points!$A$17,"Elite","Core")</f>
        <v>Elite</v>
      </c>
      <c r="C126" s="26"/>
      <c r="D126" s="118"/>
      <c r="E126" s="119"/>
      <c r="F126" s="119"/>
      <c r="G126" s="120"/>
      <c r="H126" s="21" t="str">
        <f>IF(D126="","0",VLOOKUP(D126,Points!$Y$3:$Z$102,2))</f>
        <v>0</v>
      </c>
      <c r="I126" s="26"/>
      <c r="J126" s="40"/>
      <c r="K126" s="41" t="s">
        <v>41</v>
      </c>
      <c r="L126" s="121"/>
      <c r="M126" s="121"/>
      <c r="N126" s="21" t="str">
        <f>IF(L126="","0",ROUNDUP((VLOOKUP(L126,Points!$U$3:$V$102,2)/2),0))</f>
        <v>0</v>
      </c>
      <c r="O126" s="42"/>
      <c r="P126" s="36"/>
      <c r="Q126" s="21" t="str">
        <f>IF(P126="","0",VLOOKUP(P126,Points!$Q$3:$R$102,2))</f>
        <v>0</v>
      </c>
      <c r="R126" s="21"/>
      <c r="S126" s="35"/>
      <c r="T126" s="28"/>
      <c r="U126" s="40"/>
      <c r="V126" s="76"/>
      <c r="W126" s="76"/>
      <c r="X126" s="76"/>
      <c r="Y126" s="50"/>
    </row>
    <row r="127" spans="1:25" ht="12.75" customHeight="1">
      <c r="A127" s="51"/>
      <c r="B127" s="81"/>
      <c r="C127" s="53"/>
      <c r="D127" s="53"/>
      <c r="E127" s="53"/>
      <c r="F127" s="53"/>
      <c r="G127" s="53"/>
      <c r="H127" s="53"/>
      <c r="I127" s="53"/>
      <c r="J127" s="52"/>
      <c r="K127" s="52"/>
      <c r="L127" s="54"/>
      <c r="M127" s="54"/>
      <c r="N127" s="54"/>
      <c r="O127" s="54"/>
      <c r="P127" s="80"/>
      <c r="Q127" s="52"/>
      <c r="R127" s="52"/>
      <c r="S127" s="52"/>
      <c r="T127" s="52"/>
      <c r="U127" s="52"/>
      <c r="V127" s="52"/>
      <c r="W127" s="54"/>
      <c r="X127" s="54"/>
      <c r="Y127" s="55"/>
    </row>
    <row r="128" ht="12.75" customHeight="1">
      <c r="B128" s="82"/>
    </row>
    <row r="129" spans="1:25" ht="12.75">
      <c r="A129" s="43"/>
      <c r="B129" s="44"/>
      <c r="C129" s="45"/>
      <c r="D129" s="45"/>
      <c r="E129" s="45"/>
      <c r="F129" s="45"/>
      <c r="G129" s="45"/>
      <c r="H129" s="45"/>
      <c r="I129" s="45"/>
      <c r="J129" s="46"/>
      <c r="K129" s="46"/>
      <c r="L129" s="45"/>
      <c r="M129" s="45"/>
      <c r="N129" s="45"/>
      <c r="O129" s="44"/>
      <c r="P129" s="79"/>
      <c r="Q129" s="47"/>
      <c r="R129" s="47"/>
      <c r="S129" s="47"/>
      <c r="T129" s="47"/>
      <c r="U129" s="47"/>
      <c r="V129" s="46"/>
      <c r="W129" s="44"/>
      <c r="X129" s="44"/>
      <c r="Y129" s="48"/>
    </row>
    <row r="130" spans="1:25" ht="12.75" customHeight="1">
      <c r="A130" s="49"/>
      <c r="B130" s="57" t="s">
        <v>188</v>
      </c>
      <c r="C130" s="8" t="s">
        <v>1</v>
      </c>
      <c r="D130" s="8" t="s">
        <v>2</v>
      </c>
      <c r="E130" s="8" t="s">
        <v>3</v>
      </c>
      <c r="F130" s="8" t="s">
        <v>4</v>
      </c>
      <c r="G130" s="8" t="s">
        <v>5</v>
      </c>
      <c r="H130" s="8" t="s">
        <v>6</v>
      </c>
      <c r="I130" s="8" t="s">
        <v>7</v>
      </c>
      <c r="J130" s="21" t="s">
        <v>9</v>
      </c>
      <c r="K130" s="25"/>
      <c r="L130" s="58" t="s">
        <v>39</v>
      </c>
      <c r="M130" s="8"/>
      <c r="N130" s="8" t="s">
        <v>38</v>
      </c>
      <c r="O130" s="21"/>
      <c r="P130" s="58" t="s">
        <v>8</v>
      </c>
      <c r="Q130" s="21" t="s">
        <v>9</v>
      </c>
      <c r="R130" s="21"/>
      <c r="S130" s="59" t="s">
        <v>138</v>
      </c>
      <c r="T130" s="21" t="s">
        <v>9</v>
      </c>
      <c r="U130" s="26"/>
      <c r="V130" s="38" t="s">
        <v>0</v>
      </c>
      <c r="W130" s="122" t="s">
        <v>49</v>
      </c>
      <c r="X130" s="122" t="s">
        <v>50</v>
      </c>
      <c r="Y130" s="50"/>
    </row>
    <row r="131" spans="1:25" ht="12.75">
      <c r="A131" s="83">
        <v>1</v>
      </c>
      <c r="B131" s="39"/>
      <c r="C131" s="11"/>
      <c r="D131" s="9"/>
      <c r="E131" s="9"/>
      <c r="F131" s="9"/>
      <c r="G131" s="11"/>
      <c r="H131" s="11"/>
      <c r="I131" s="11"/>
      <c r="J131" s="21">
        <f>VLOOKUP(C131,Points!$A$3:$H$15,2)+VLOOKUP(D131,Points!$A$3:$H$15,3)+VLOOKUP(E131,Points!$A$3:$H$15,4)+VLOOKUP(F131,Points!$A$3:$H$15,5)+VLOOKUP(G131,Points!$A$3:$H$15,6)+VLOOKUP(H131,Points!$A$3:$H$15,7)+VLOOKUP(I131,Points!$A$3:$H$15,8)</f>
        <v>0</v>
      </c>
      <c r="K131" s="25"/>
      <c r="L131" s="58" t="s">
        <v>94</v>
      </c>
      <c r="M131" s="9"/>
      <c r="N131" s="8">
        <f>SUM(M131:M133)+(IF(S131="Large Model","1",IF(S132="Large Model","1",IF(S133="Large Model","1",IF(S134="Large Model","1","0")))))</f>
        <v>0</v>
      </c>
      <c r="O131" s="21"/>
      <c r="P131" s="36"/>
      <c r="Q131" s="21" t="str">
        <f>IF(P131="","0",VLOOKUP(P131,Points!$Q$3:$R$102,2))</f>
        <v>0</v>
      </c>
      <c r="R131" s="21"/>
      <c r="S131" s="35"/>
      <c r="T131" s="21" t="str">
        <f>IF(S131="","0",VLOOKUP(S131,Points!$M$3:$N$102,2))</f>
        <v>0</v>
      </c>
      <c r="U131" s="26"/>
      <c r="V131" s="70">
        <f>SUM(J131:J133)+SUM(H137:H140)+N133+SUM(N137:N140)+SUM(Q131:Q134)+SUM(Q137:Q140)+SUM(T131:T134)+SUM(T137:T140)</f>
        <v>0</v>
      </c>
      <c r="W131" s="122"/>
      <c r="X131" s="122"/>
      <c r="Y131" s="50"/>
    </row>
    <row r="132" spans="1:25" ht="12.75">
      <c r="A132" s="83">
        <v>2</v>
      </c>
      <c r="B132" s="39"/>
      <c r="C132" s="19"/>
      <c r="D132" s="18"/>
      <c r="E132" s="9"/>
      <c r="F132" s="10"/>
      <c r="G132" s="12"/>
      <c r="H132" s="13"/>
      <c r="I132" s="14"/>
      <c r="J132" s="21">
        <f>VLOOKUP(D132,Points!$A$3:$H$15,3)+VLOOKUP(E132,Points!$A$3:$H$15,4)+VLOOKUP(F132,Points!$A$3:$H$15,5)</f>
        <v>0</v>
      </c>
      <c r="K132" s="25"/>
      <c r="L132" s="58" t="s">
        <v>10</v>
      </c>
      <c r="M132" s="9"/>
      <c r="N132" s="21" t="s">
        <v>9</v>
      </c>
      <c r="O132" s="21"/>
      <c r="P132" s="36"/>
      <c r="Q132" s="21" t="str">
        <f>IF(P132="","0",VLOOKUP(P132,Points!$Q$3:$R$102,2))</f>
        <v>0</v>
      </c>
      <c r="R132" s="21"/>
      <c r="S132" s="35"/>
      <c r="T132" s="21" t="str">
        <f>IF(S132="","0",VLOOKUP(S132,Points!$M$3:$N$102,2))</f>
        <v>0</v>
      </c>
      <c r="U132" s="26"/>
      <c r="V132" s="25"/>
      <c r="W132" s="122"/>
      <c r="X132" s="122"/>
      <c r="Y132" s="50"/>
    </row>
    <row r="133" spans="1:25" ht="12.75">
      <c r="A133" s="84">
        <v>3</v>
      </c>
      <c r="B133" s="39"/>
      <c r="C133" s="20"/>
      <c r="D133" s="18"/>
      <c r="E133" s="9"/>
      <c r="F133" s="10"/>
      <c r="G133" s="15"/>
      <c r="H133" s="16"/>
      <c r="I133" s="17"/>
      <c r="J133" s="21">
        <f>VLOOKUP(C133,Points!$A$3:$H$15,2)+VLOOKUP(D133,Points!$A$3:$H$15,3)+VLOOKUP(E133,Points!$A$3:$H$15,4)+VLOOKUP(F133,Points!$A$3:$H$15,5)+VLOOKUP(G133,Points!$A$3:$H$15,6)+VLOOKUP(H133,Points!$A$3:$H$15,7)+VLOOKUP(I133,Points!$A$3:$H$15,8)</f>
        <v>0</v>
      </c>
      <c r="K133" s="25"/>
      <c r="L133" s="58" t="s">
        <v>37</v>
      </c>
      <c r="M133" s="9"/>
      <c r="N133" s="21">
        <f>VLOOKUP(M131,Points!$A$3:$J$15,10)+IF(M132="","0",Points!$J$17)+IF(M133="","0",Points!$J$18)+IF(M134="","0",Points!$J$19)</f>
        <v>0</v>
      </c>
      <c r="O133" s="25"/>
      <c r="P133" s="36"/>
      <c r="Q133" s="21" t="str">
        <f>IF(P133="","0",VLOOKUP(P133,Points!$Q$3:$R$102,2))</f>
        <v>0</v>
      </c>
      <c r="R133" s="21"/>
      <c r="S133" s="35"/>
      <c r="T133" s="21" t="str">
        <f>IF(S133="","0",VLOOKUP(S133,Points!$M$3:$N$102,2))</f>
        <v>0</v>
      </c>
      <c r="U133" s="26"/>
      <c r="V133" s="40"/>
      <c r="W133" s="122"/>
      <c r="X133" s="122"/>
      <c r="Y133" s="50"/>
    </row>
    <row r="134" spans="1:25" ht="12.75">
      <c r="A134" s="76"/>
      <c r="B134" s="76"/>
      <c r="C134" s="76"/>
      <c r="D134" s="76"/>
      <c r="E134" s="76"/>
      <c r="F134" s="76"/>
      <c r="G134" s="76"/>
      <c r="H134" s="76"/>
      <c r="I134" s="76"/>
      <c r="J134" s="25"/>
      <c r="K134" s="25"/>
      <c r="L134" s="111" t="s">
        <v>174</v>
      </c>
      <c r="M134" s="73" t="str">
        <f>(IF(S131="Large Model","Yes",IF(S132="Large Model","Yes",IF(S133="Large Model","Yes",IF(S134="Large Model","Yes","No")))))</f>
        <v>No</v>
      </c>
      <c r="N134" s="25"/>
      <c r="O134" s="25"/>
      <c r="P134" s="36"/>
      <c r="Q134" s="21" t="str">
        <f>IF(P134="","0",VLOOKUP(P134,Points!$Q$3:$R$102,2))</f>
        <v>0</v>
      </c>
      <c r="R134" s="21"/>
      <c r="S134" s="35"/>
      <c r="T134" s="21" t="str">
        <f>IF(S134="","0",VLOOKUP(S134,Points!$M$3:$N$102,2))</f>
        <v>0</v>
      </c>
      <c r="U134" s="26"/>
      <c r="V134" s="40"/>
      <c r="W134" s="8"/>
      <c r="X134" s="56">
        <f>SUM(V131*W134)</f>
        <v>0</v>
      </c>
      <c r="Y134" s="50"/>
    </row>
    <row r="135" spans="1:25" ht="12.75">
      <c r="A135" s="49"/>
      <c r="B135" s="123"/>
      <c r="C135" s="26"/>
      <c r="D135" s="26"/>
      <c r="E135" s="26"/>
      <c r="F135" s="26"/>
      <c r="G135" s="26"/>
      <c r="H135" s="26"/>
      <c r="I135" s="26"/>
      <c r="J135" s="25"/>
      <c r="K135" s="25"/>
      <c r="L135" s="26"/>
      <c r="M135" s="26"/>
      <c r="N135" s="26"/>
      <c r="O135" s="26"/>
      <c r="P135" s="75"/>
      <c r="Q135" s="25"/>
      <c r="R135" s="25"/>
      <c r="S135" s="25"/>
      <c r="T135" s="25"/>
      <c r="U135" s="25"/>
      <c r="V135" s="25"/>
      <c r="W135" s="26"/>
      <c r="X135" s="42"/>
      <c r="Y135" s="50"/>
    </row>
    <row r="136" spans="1:25" ht="12.75">
      <c r="A136" s="49"/>
      <c r="B136" s="124"/>
      <c r="C136" s="26"/>
      <c r="D136" s="126" t="s">
        <v>121</v>
      </c>
      <c r="E136" s="127"/>
      <c r="F136" s="127"/>
      <c r="G136" s="128"/>
      <c r="H136" s="21" t="s">
        <v>9</v>
      </c>
      <c r="I136" s="26"/>
      <c r="J136" s="40"/>
      <c r="K136" s="40"/>
      <c r="L136" s="129" t="s">
        <v>29</v>
      </c>
      <c r="M136" s="129"/>
      <c r="N136" s="21" t="s">
        <v>9</v>
      </c>
      <c r="O136" s="42"/>
      <c r="P136" s="58" t="s">
        <v>190</v>
      </c>
      <c r="Q136" s="21" t="s">
        <v>9</v>
      </c>
      <c r="R136" s="21"/>
      <c r="S136" s="59" t="s">
        <v>51</v>
      </c>
      <c r="T136" s="77" t="s">
        <v>9</v>
      </c>
      <c r="U136" s="40"/>
      <c r="V136" s="76"/>
      <c r="W136" s="76"/>
      <c r="X136" s="76"/>
      <c r="Y136" s="50"/>
    </row>
    <row r="137" spans="1:25" ht="12.75" customHeight="1">
      <c r="A137" s="49"/>
      <c r="B137" s="124"/>
      <c r="C137" s="26"/>
      <c r="D137" s="118"/>
      <c r="E137" s="119"/>
      <c r="F137" s="119"/>
      <c r="G137" s="120"/>
      <c r="H137" s="21" t="str">
        <f>IF(D137="","0",VLOOKUP(D137,Points!$Y$3:$Z$102,2))</f>
        <v>0</v>
      </c>
      <c r="I137" s="26"/>
      <c r="J137" s="40"/>
      <c r="K137" s="41" t="s">
        <v>40</v>
      </c>
      <c r="L137" s="121"/>
      <c r="M137" s="121"/>
      <c r="N137" s="21" t="str">
        <f>IF(L137="","0",VLOOKUP(L137,Points!$U$3:$V$102,2))</f>
        <v>0</v>
      </c>
      <c r="O137" s="42"/>
      <c r="P137" s="36"/>
      <c r="Q137" s="21" t="str">
        <f>IF(P137="","0",VLOOKUP(P137,Points!$Q$3:$R$102,2))</f>
        <v>0</v>
      </c>
      <c r="R137" s="26"/>
      <c r="S137" s="35"/>
      <c r="T137" s="28"/>
      <c r="U137" s="40"/>
      <c r="V137" s="76"/>
      <c r="W137" s="76"/>
      <c r="X137" s="76"/>
      <c r="Y137" s="50"/>
    </row>
    <row r="138" spans="1:25" ht="12.75" customHeight="1">
      <c r="A138" s="49"/>
      <c r="B138" s="125"/>
      <c r="C138" s="26"/>
      <c r="D138" s="118"/>
      <c r="E138" s="119"/>
      <c r="F138" s="119"/>
      <c r="G138" s="120"/>
      <c r="H138" s="21" t="str">
        <f>IF(D138="","0",VLOOKUP(D138,Points!$Y$3:$Z$102,2))</f>
        <v>0</v>
      </c>
      <c r="I138" s="26"/>
      <c r="J138" s="40"/>
      <c r="K138" s="41" t="s">
        <v>41</v>
      </c>
      <c r="L138" s="121"/>
      <c r="M138" s="121"/>
      <c r="N138" s="21" t="str">
        <f>IF(L138="","0",ROUNDUP((VLOOKUP(L138,Points!$U$3:$V$102,2)/2),0))</f>
        <v>0</v>
      </c>
      <c r="O138" s="42"/>
      <c r="P138" s="36"/>
      <c r="Q138" s="21" t="str">
        <f>IF(P138="","0",VLOOKUP(P138,Points!$Q$3:$R$102,2))</f>
        <v>0</v>
      </c>
      <c r="R138" s="26"/>
      <c r="S138" s="35"/>
      <c r="T138" s="28"/>
      <c r="U138" s="40"/>
      <c r="V138" s="76"/>
      <c r="W138" s="76"/>
      <c r="X138" s="76"/>
      <c r="Y138" s="50"/>
    </row>
    <row r="139" spans="1:25" ht="12.75" customHeight="1">
      <c r="A139" s="49"/>
      <c r="B139" s="76"/>
      <c r="C139" s="26"/>
      <c r="D139" s="118"/>
      <c r="E139" s="119"/>
      <c r="F139" s="119"/>
      <c r="G139" s="120"/>
      <c r="H139" s="21" t="str">
        <f>IF(D139="","0",VLOOKUP(D139,Points!$Y$3:$Z$102,2))</f>
        <v>0</v>
      </c>
      <c r="I139" s="26"/>
      <c r="J139" s="40"/>
      <c r="K139" s="41" t="s">
        <v>40</v>
      </c>
      <c r="L139" s="121"/>
      <c r="M139" s="121"/>
      <c r="N139" s="21" t="str">
        <f>IF(L139="","0",VLOOKUP(L139,Points!$U$3:$V$102,2))</f>
        <v>0</v>
      </c>
      <c r="O139" s="42"/>
      <c r="P139" s="36"/>
      <c r="Q139" s="21" t="str">
        <f>IF(P139="","0",VLOOKUP(P139,Points!$Q$3:$R$102,2))</f>
        <v>0</v>
      </c>
      <c r="R139" s="21"/>
      <c r="S139" s="35"/>
      <c r="T139" s="28"/>
      <c r="U139" s="40"/>
      <c r="V139" s="76"/>
      <c r="W139" s="76"/>
      <c r="X139" s="76"/>
      <c r="Y139" s="50"/>
    </row>
    <row r="140" spans="1:25" ht="12.75" customHeight="1">
      <c r="A140" s="49"/>
      <c r="B140" s="75" t="str">
        <f>IF(V131&gt;Points!$A$17,"Elite","Core")</f>
        <v>Core</v>
      </c>
      <c r="C140" s="26"/>
      <c r="D140" s="118"/>
      <c r="E140" s="119"/>
      <c r="F140" s="119"/>
      <c r="G140" s="120"/>
      <c r="H140" s="21" t="str">
        <f>IF(D140="","0",VLOOKUP(D140,Points!$Y$3:$Z$102,2))</f>
        <v>0</v>
      </c>
      <c r="I140" s="26"/>
      <c r="J140" s="40"/>
      <c r="K140" s="41" t="s">
        <v>41</v>
      </c>
      <c r="L140" s="121"/>
      <c r="M140" s="121"/>
      <c r="N140" s="21" t="str">
        <f>IF(L140="","0",ROUNDUP((VLOOKUP(L140,Points!$U$3:$V$102,2)/2),0))</f>
        <v>0</v>
      </c>
      <c r="O140" s="42"/>
      <c r="P140" s="36"/>
      <c r="Q140" s="21" t="str">
        <f>IF(P140="","0",VLOOKUP(P140,Points!$Q$3:$R$102,2))</f>
        <v>0</v>
      </c>
      <c r="R140" s="21"/>
      <c r="S140" s="35"/>
      <c r="T140" s="28"/>
      <c r="U140" s="40"/>
      <c r="V140" s="76"/>
      <c r="W140" s="76"/>
      <c r="X140" s="76"/>
      <c r="Y140" s="50"/>
    </row>
    <row r="141" spans="1:25" ht="12.75" customHeight="1">
      <c r="A141" s="51"/>
      <c r="B141" s="81"/>
      <c r="C141" s="53"/>
      <c r="D141" s="53"/>
      <c r="E141" s="53"/>
      <c r="F141" s="53"/>
      <c r="G141" s="53"/>
      <c r="H141" s="53"/>
      <c r="I141" s="53"/>
      <c r="J141" s="52"/>
      <c r="K141" s="52"/>
      <c r="L141" s="54"/>
      <c r="M141" s="54"/>
      <c r="N141" s="54"/>
      <c r="O141" s="54"/>
      <c r="P141" s="80"/>
      <c r="Q141" s="52"/>
      <c r="R141" s="52"/>
      <c r="S141" s="52"/>
      <c r="T141" s="52"/>
      <c r="U141" s="52"/>
      <c r="V141" s="52"/>
      <c r="W141" s="54"/>
      <c r="X141" s="54"/>
      <c r="Y141" s="55"/>
    </row>
    <row r="143" spans="1:25" ht="12.75">
      <c r="A143" s="43"/>
      <c r="B143" s="44"/>
      <c r="C143" s="45"/>
      <c r="D143" s="45"/>
      <c r="E143" s="45"/>
      <c r="F143" s="45"/>
      <c r="G143" s="45"/>
      <c r="H143" s="45"/>
      <c r="I143" s="45"/>
      <c r="J143" s="46"/>
      <c r="K143" s="46"/>
      <c r="L143" s="45"/>
      <c r="M143" s="45"/>
      <c r="N143" s="45"/>
      <c r="O143" s="44"/>
      <c r="P143" s="79"/>
      <c r="Q143" s="47"/>
      <c r="R143" s="47"/>
      <c r="S143" s="47"/>
      <c r="T143" s="47"/>
      <c r="U143" s="47"/>
      <c r="V143" s="46"/>
      <c r="W143" s="44"/>
      <c r="X143" s="44"/>
      <c r="Y143" s="48"/>
    </row>
    <row r="144" spans="1:25" ht="12.75" customHeight="1">
      <c r="A144" s="49"/>
      <c r="B144" s="57" t="s">
        <v>188</v>
      </c>
      <c r="C144" s="8" t="s">
        <v>1</v>
      </c>
      <c r="D144" s="8" t="s">
        <v>2</v>
      </c>
      <c r="E144" s="8" t="s">
        <v>3</v>
      </c>
      <c r="F144" s="8" t="s">
        <v>4</v>
      </c>
      <c r="G144" s="8" t="s">
        <v>5</v>
      </c>
      <c r="H144" s="8" t="s">
        <v>6</v>
      </c>
      <c r="I144" s="8" t="s">
        <v>7</v>
      </c>
      <c r="J144" s="21" t="s">
        <v>9</v>
      </c>
      <c r="K144" s="25"/>
      <c r="L144" s="58" t="s">
        <v>39</v>
      </c>
      <c r="M144" s="8"/>
      <c r="N144" s="8" t="s">
        <v>38</v>
      </c>
      <c r="O144" s="21"/>
      <c r="P144" s="58" t="s">
        <v>8</v>
      </c>
      <c r="Q144" s="21" t="s">
        <v>9</v>
      </c>
      <c r="R144" s="21"/>
      <c r="S144" s="59" t="s">
        <v>138</v>
      </c>
      <c r="T144" s="21" t="s">
        <v>9</v>
      </c>
      <c r="U144" s="26"/>
      <c r="V144" s="38" t="s">
        <v>0</v>
      </c>
      <c r="W144" s="122" t="s">
        <v>49</v>
      </c>
      <c r="X144" s="122" t="s">
        <v>50</v>
      </c>
      <c r="Y144" s="50"/>
    </row>
    <row r="145" spans="1:25" ht="12.75">
      <c r="A145" s="83">
        <v>1</v>
      </c>
      <c r="B145" s="39"/>
      <c r="C145" s="11"/>
      <c r="D145" s="9"/>
      <c r="E145" s="9"/>
      <c r="F145" s="9"/>
      <c r="G145" s="11"/>
      <c r="H145" s="11"/>
      <c r="I145" s="11"/>
      <c r="J145" s="21">
        <f>VLOOKUP(C145,Points!$A$3:$H$15,2)+VLOOKUP(D145,Points!$A$3:$H$15,3)+VLOOKUP(E145,Points!$A$3:$H$15,4)+VLOOKUP(F145,Points!$A$3:$H$15,5)+VLOOKUP(G145,Points!$A$3:$H$15,6)+VLOOKUP(H145,Points!$A$3:$H$15,7)+VLOOKUP(I145,Points!$A$3:$H$15,8)</f>
        <v>0</v>
      </c>
      <c r="K145" s="25"/>
      <c r="L145" s="58" t="s">
        <v>94</v>
      </c>
      <c r="M145" s="9"/>
      <c r="N145" s="8">
        <f>SUM(M145:M147)+(IF(S145="Large Model","1",IF(S146="Large Model","1",IF(S147="Large Model","1",IF(S148="Large Model","1","0")))))</f>
        <v>0</v>
      </c>
      <c r="O145" s="21"/>
      <c r="P145" s="36"/>
      <c r="Q145" s="21" t="str">
        <f>IF(P145="","0",VLOOKUP(P145,Points!$Q$3:$R$102,2))</f>
        <v>0</v>
      </c>
      <c r="R145" s="21"/>
      <c r="S145" s="35"/>
      <c r="T145" s="21" t="str">
        <f>IF(S145="","0",VLOOKUP(S145,Points!$M$3:$N$102,2))</f>
        <v>0</v>
      </c>
      <c r="U145" s="26"/>
      <c r="V145" s="70">
        <f>SUM(J145:J147)+SUM(H151:H154)+N147+SUM(N151:N154)+SUM(Q145:Q148)+SUM(Q151:Q154)+SUM(T145:T148)+SUM(T151:T154)</f>
        <v>0</v>
      </c>
      <c r="W145" s="122"/>
      <c r="X145" s="122"/>
      <c r="Y145" s="50"/>
    </row>
    <row r="146" spans="1:25" ht="12.75">
      <c r="A146" s="83">
        <v>2</v>
      </c>
      <c r="B146" s="39"/>
      <c r="C146" s="19"/>
      <c r="D146" s="18"/>
      <c r="E146" s="9"/>
      <c r="F146" s="10"/>
      <c r="G146" s="12"/>
      <c r="H146" s="13"/>
      <c r="I146" s="14"/>
      <c r="J146" s="21">
        <f>VLOOKUP(D146,Points!$A$3:$H$15,3)+VLOOKUP(E146,Points!$A$3:$H$15,4)+VLOOKUP(F146,Points!$A$3:$H$15,5)</f>
        <v>0</v>
      </c>
      <c r="K146" s="25"/>
      <c r="L146" s="58" t="s">
        <v>10</v>
      </c>
      <c r="M146" s="9"/>
      <c r="N146" s="21" t="s">
        <v>9</v>
      </c>
      <c r="O146" s="21"/>
      <c r="P146" s="36"/>
      <c r="Q146" s="21" t="str">
        <f>IF(P146="","0",VLOOKUP(P146,Points!$Q$3:$R$102,2))</f>
        <v>0</v>
      </c>
      <c r="R146" s="21"/>
      <c r="S146" s="35"/>
      <c r="T146" s="21" t="str">
        <f>IF(S146="","0",VLOOKUP(S146,Points!$M$3:$N$102,2))</f>
        <v>0</v>
      </c>
      <c r="U146" s="26"/>
      <c r="V146" s="25"/>
      <c r="W146" s="122"/>
      <c r="X146" s="122"/>
      <c r="Y146" s="50"/>
    </row>
    <row r="147" spans="1:25" ht="12.75">
      <c r="A147" s="84">
        <v>3</v>
      </c>
      <c r="B147" s="39"/>
      <c r="C147" s="20"/>
      <c r="D147" s="18"/>
      <c r="E147" s="9"/>
      <c r="F147" s="10"/>
      <c r="G147" s="15"/>
      <c r="H147" s="16"/>
      <c r="I147" s="17"/>
      <c r="J147" s="21">
        <f>VLOOKUP(C147,Points!$A$3:$H$15,2)+VLOOKUP(D147,Points!$A$3:$H$15,3)+VLOOKUP(E147,Points!$A$3:$H$15,4)+VLOOKUP(F147,Points!$A$3:$H$15,5)+VLOOKUP(G147,Points!$A$3:$H$15,6)+VLOOKUP(H147,Points!$A$3:$H$15,7)+VLOOKUP(I147,Points!$A$3:$H$15,8)</f>
        <v>0</v>
      </c>
      <c r="K147" s="25"/>
      <c r="L147" s="58" t="s">
        <v>37</v>
      </c>
      <c r="M147" s="9"/>
      <c r="N147" s="21">
        <f>VLOOKUP(M145,Points!$A$3:$J$15,10)+IF(M146="","0",Points!$J$17)+IF(M147="","0",Points!$J$18)+IF(M148="","0",Points!$J$19)</f>
        <v>0</v>
      </c>
      <c r="O147" s="25"/>
      <c r="P147" s="36"/>
      <c r="Q147" s="21" t="str">
        <f>IF(P147="","0",VLOOKUP(P147,Points!$Q$3:$R$102,2))</f>
        <v>0</v>
      </c>
      <c r="R147" s="21"/>
      <c r="S147" s="35"/>
      <c r="T147" s="21" t="str">
        <f>IF(S147="","0",VLOOKUP(S147,Points!$M$3:$N$102,2))</f>
        <v>0</v>
      </c>
      <c r="U147" s="26"/>
      <c r="V147" s="40"/>
      <c r="W147" s="136"/>
      <c r="X147" s="136"/>
      <c r="Y147" s="50"/>
    </row>
    <row r="148" spans="1:25" ht="12.75">
      <c r="A148" s="76"/>
      <c r="B148" s="76"/>
      <c r="C148" s="76"/>
      <c r="D148" s="76"/>
      <c r="E148" s="76"/>
      <c r="F148" s="76"/>
      <c r="G148" s="76"/>
      <c r="H148" s="76"/>
      <c r="I148" s="76"/>
      <c r="J148" s="25"/>
      <c r="K148" s="25"/>
      <c r="L148" s="111" t="s">
        <v>174</v>
      </c>
      <c r="M148" s="73" t="str">
        <f>(IF(S145="Large Model","Yes",IF(S146="Large Model","Yes",IF(S147="Large Model","Yes",IF(S148="Large Model","Yes","No")))))</f>
        <v>No</v>
      </c>
      <c r="N148" s="25"/>
      <c r="O148" s="25"/>
      <c r="P148" s="36"/>
      <c r="Q148" s="21" t="str">
        <f>IF(P148="","0",VLOOKUP(P148,Points!$Q$3:$R$102,2))</f>
        <v>0</v>
      </c>
      <c r="R148" s="21"/>
      <c r="S148" s="35"/>
      <c r="T148" s="21" t="str">
        <f>IF(S148="","0",VLOOKUP(S148,Points!$M$3:$N$102,2))</f>
        <v>0</v>
      </c>
      <c r="U148" s="26"/>
      <c r="V148" s="40"/>
      <c r="W148" s="8"/>
      <c r="X148" s="56">
        <f>SUM(V145*W148)</f>
        <v>0</v>
      </c>
      <c r="Y148" s="50"/>
    </row>
    <row r="149" spans="1:25" ht="12.75">
      <c r="A149" s="49"/>
      <c r="B149" s="123"/>
      <c r="C149" s="26"/>
      <c r="D149" s="26"/>
      <c r="E149" s="26"/>
      <c r="F149" s="26"/>
      <c r="G149" s="26"/>
      <c r="H149" s="26"/>
      <c r="I149" s="26"/>
      <c r="J149" s="25"/>
      <c r="K149" s="25"/>
      <c r="L149" s="26"/>
      <c r="M149" s="26"/>
      <c r="N149" s="26"/>
      <c r="O149" s="26"/>
      <c r="P149" s="75"/>
      <c r="Q149" s="25"/>
      <c r="R149" s="25"/>
      <c r="S149" s="25"/>
      <c r="T149" s="25"/>
      <c r="U149" s="25"/>
      <c r="V149" s="25"/>
      <c r="W149" s="26"/>
      <c r="X149" s="42"/>
      <c r="Y149" s="50"/>
    </row>
    <row r="150" spans="1:25" ht="12.75">
      <c r="A150" s="49"/>
      <c r="B150" s="124"/>
      <c r="C150" s="26"/>
      <c r="D150" s="126" t="s">
        <v>121</v>
      </c>
      <c r="E150" s="127"/>
      <c r="F150" s="127"/>
      <c r="G150" s="128"/>
      <c r="H150" s="21" t="s">
        <v>9</v>
      </c>
      <c r="I150" s="26"/>
      <c r="J150" s="40"/>
      <c r="K150" s="40"/>
      <c r="L150" s="126" t="s">
        <v>29</v>
      </c>
      <c r="M150" s="128"/>
      <c r="N150" s="21" t="s">
        <v>9</v>
      </c>
      <c r="O150" s="42"/>
      <c r="P150" s="58" t="s">
        <v>190</v>
      </c>
      <c r="Q150" s="21" t="s">
        <v>9</v>
      </c>
      <c r="R150" s="21"/>
      <c r="S150" s="59" t="s">
        <v>51</v>
      </c>
      <c r="T150" s="77" t="s">
        <v>9</v>
      </c>
      <c r="U150" s="40"/>
      <c r="V150" s="76"/>
      <c r="W150" s="76"/>
      <c r="X150" s="76"/>
      <c r="Y150" s="50"/>
    </row>
    <row r="151" spans="1:25" ht="12.75" customHeight="1">
      <c r="A151" s="49"/>
      <c r="B151" s="124"/>
      <c r="C151" s="26"/>
      <c r="D151" s="118"/>
      <c r="E151" s="119"/>
      <c r="F151" s="119"/>
      <c r="G151" s="120"/>
      <c r="H151" s="21" t="str">
        <f>IF(D151="","0",VLOOKUP(D151,Points!$Y$3:$Z$102,2))</f>
        <v>0</v>
      </c>
      <c r="I151" s="26"/>
      <c r="J151" s="40"/>
      <c r="K151" s="41" t="s">
        <v>40</v>
      </c>
      <c r="L151" s="118"/>
      <c r="M151" s="120"/>
      <c r="N151" s="21" t="str">
        <f>IF(L151="","0",VLOOKUP(L151,Points!$U$3:$V$102,2))</f>
        <v>0</v>
      </c>
      <c r="O151" s="42"/>
      <c r="P151" s="36"/>
      <c r="Q151" s="21" t="str">
        <f>IF(P151="","0",VLOOKUP(P151,Points!$Q$3:$R$102,2))</f>
        <v>0</v>
      </c>
      <c r="R151" s="26"/>
      <c r="S151" s="35"/>
      <c r="T151" s="28"/>
      <c r="U151" s="40"/>
      <c r="V151" s="76"/>
      <c r="W151" s="76"/>
      <c r="X151" s="76"/>
      <c r="Y151" s="50"/>
    </row>
    <row r="152" spans="1:25" ht="12.75" customHeight="1">
      <c r="A152" s="49"/>
      <c r="B152" s="125"/>
      <c r="C152" s="26"/>
      <c r="D152" s="118"/>
      <c r="E152" s="119"/>
      <c r="F152" s="119"/>
      <c r="G152" s="120"/>
      <c r="H152" s="21" t="str">
        <f>IF(D152="","0",VLOOKUP(D152,Points!$Y$3:$Z$102,2))</f>
        <v>0</v>
      </c>
      <c r="I152" s="26"/>
      <c r="J152" s="40"/>
      <c r="K152" s="41" t="s">
        <v>41</v>
      </c>
      <c r="L152" s="118"/>
      <c r="M152" s="120"/>
      <c r="N152" s="21" t="str">
        <f>IF(L152="","0",ROUNDUP((VLOOKUP(L152,Points!$U$3:$V$102,2)/2),0))</f>
        <v>0</v>
      </c>
      <c r="O152" s="42"/>
      <c r="P152" s="36"/>
      <c r="Q152" s="21" t="str">
        <f>IF(P152="","0",VLOOKUP(P152,Points!$Q$3:$R$102,2))</f>
        <v>0</v>
      </c>
      <c r="R152" s="26"/>
      <c r="S152" s="35"/>
      <c r="T152" s="28"/>
      <c r="U152" s="40"/>
      <c r="V152" s="76"/>
      <c r="W152" s="76"/>
      <c r="X152" s="76"/>
      <c r="Y152" s="50"/>
    </row>
    <row r="153" spans="1:25" ht="12.75" customHeight="1">
      <c r="A153" s="49"/>
      <c r="B153" s="76"/>
      <c r="C153" s="26"/>
      <c r="D153" s="118"/>
      <c r="E153" s="119"/>
      <c r="F153" s="119"/>
      <c r="G153" s="120"/>
      <c r="H153" s="21" t="str">
        <f>IF(D153="","0",VLOOKUP(D153,Points!$Y$3:$Z$102,2))</f>
        <v>0</v>
      </c>
      <c r="I153" s="26"/>
      <c r="J153" s="40"/>
      <c r="K153" s="41" t="s">
        <v>40</v>
      </c>
      <c r="L153" s="118"/>
      <c r="M153" s="120"/>
      <c r="N153" s="21" t="str">
        <f>IF(L153="","0",VLOOKUP(L153,Points!$U$3:$V$102,2))</f>
        <v>0</v>
      </c>
      <c r="O153" s="42"/>
      <c r="P153" s="36"/>
      <c r="Q153" s="21" t="str">
        <f>IF(P153="","0",VLOOKUP(P153,Points!$Q$3:$R$102,2))</f>
        <v>0</v>
      </c>
      <c r="R153" s="21"/>
      <c r="S153" s="35"/>
      <c r="T153" s="28"/>
      <c r="U153" s="40"/>
      <c r="V153" s="76"/>
      <c r="W153" s="76"/>
      <c r="X153" s="76"/>
      <c r="Y153" s="50"/>
    </row>
    <row r="154" spans="1:25" ht="12.75" customHeight="1">
      <c r="A154" s="49"/>
      <c r="B154" s="75" t="str">
        <f>IF(V145&gt;Points!$A$17,"Elite","Core")</f>
        <v>Core</v>
      </c>
      <c r="C154" s="26"/>
      <c r="D154" s="118"/>
      <c r="E154" s="119"/>
      <c r="F154" s="119"/>
      <c r="G154" s="120"/>
      <c r="H154" s="21" t="str">
        <f>IF(D154="","0",VLOOKUP(D154,Points!$Y$3:$Z$102,2))</f>
        <v>0</v>
      </c>
      <c r="I154" s="26"/>
      <c r="J154" s="40"/>
      <c r="K154" s="41" t="s">
        <v>41</v>
      </c>
      <c r="L154" s="118"/>
      <c r="M154" s="120"/>
      <c r="N154" s="21" t="str">
        <f>IF(L154="","0",ROUNDUP((VLOOKUP(L154,Points!$U$3:$V$102,2)/2),0))</f>
        <v>0</v>
      </c>
      <c r="O154" s="42"/>
      <c r="P154" s="36"/>
      <c r="Q154" s="21" t="str">
        <f>IF(P154="","0",VLOOKUP(P154,Points!$Q$3:$R$102,2))</f>
        <v>0</v>
      </c>
      <c r="R154" s="21"/>
      <c r="S154" s="35"/>
      <c r="T154" s="28"/>
      <c r="U154" s="40"/>
      <c r="V154" s="76"/>
      <c r="W154" s="76"/>
      <c r="X154" s="76"/>
      <c r="Y154" s="50"/>
    </row>
    <row r="155" spans="1:25" ht="12.75" customHeight="1">
      <c r="A155" s="51"/>
      <c r="B155" s="81"/>
      <c r="C155" s="53"/>
      <c r="D155" s="53"/>
      <c r="E155" s="53"/>
      <c r="F155" s="53"/>
      <c r="G155" s="53"/>
      <c r="H155" s="53"/>
      <c r="I155" s="53"/>
      <c r="J155" s="52"/>
      <c r="K155" s="52"/>
      <c r="L155" s="54"/>
      <c r="M155" s="54"/>
      <c r="N155" s="54"/>
      <c r="O155" s="54"/>
      <c r="P155" s="80"/>
      <c r="Q155" s="52"/>
      <c r="R155" s="52"/>
      <c r="S155" s="52"/>
      <c r="T155" s="52"/>
      <c r="U155" s="52"/>
      <c r="V155" s="52"/>
      <c r="W155" s="54"/>
      <c r="X155" s="54"/>
      <c r="Y155" s="55"/>
    </row>
    <row r="157" spans="1:25" ht="12.75">
      <c r="A157" s="43"/>
      <c r="B157" s="44"/>
      <c r="C157" s="45"/>
      <c r="D157" s="45"/>
      <c r="E157" s="45"/>
      <c r="F157" s="45"/>
      <c r="G157" s="45"/>
      <c r="H157" s="45"/>
      <c r="I157" s="45"/>
      <c r="J157" s="46"/>
      <c r="K157" s="46"/>
      <c r="L157" s="45"/>
      <c r="M157" s="45"/>
      <c r="N157" s="45"/>
      <c r="O157" s="44"/>
      <c r="P157" s="79"/>
      <c r="Q157" s="47"/>
      <c r="R157" s="47"/>
      <c r="S157" s="47"/>
      <c r="T157" s="47"/>
      <c r="U157" s="47"/>
      <c r="V157" s="46"/>
      <c r="W157" s="44"/>
      <c r="X157" s="44"/>
      <c r="Y157" s="48"/>
    </row>
    <row r="158" spans="1:25" ht="12.75" customHeight="1">
      <c r="A158" s="49"/>
      <c r="B158" s="57" t="s">
        <v>188</v>
      </c>
      <c r="C158" s="8" t="s">
        <v>1</v>
      </c>
      <c r="D158" s="8" t="s">
        <v>2</v>
      </c>
      <c r="E158" s="8" t="s">
        <v>3</v>
      </c>
      <c r="F158" s="8" t="s">
        <v>4</v>
      </c>
      <c r="G158" s="8" t="s">
        <v>5</v>
      </c>
      <c r="H158" s="8" t="s">
        <v>6</v>
      </c>
      <c r="I158" s="8" t="s">
        <v>7</v>
      </c>
      <c r="J158" s="21" t="s">
        <v>9</v>
      </c>
      <c r="K158" s="25"/>
      <c r="L158" s="58" t="s">
        <v>39</v>
      </c>
      <c r="M158" s="8"/>
      <c r="N158" s="8" t="s">
        <v>38</v>
      </c>
      <c r="O158" s="21"/>
      <c r="P158" s="58" t="s">
        <v>8</v>
      </c>
      <c r="Q158" s="21" t="s">
        <v>9</v>
      </c>
      <c r="R158" s="21"/>
      <c r="S158" s="59" t="s">
        <v>138</v>
      </c>
      <c r="T158" s="21" t="s">
        <v>9</v>
      </c>
      <c r="U158" s="26"/>
      <c r="V158" s="38" t="s">
        <v>0</v>
      </c>
      <c r="W158" s="122" t="s">
        <v>49</v>
      </c>
      <c r="X158" s="122" t="s">
        <v>50</v>
      </c>
      <c r="Y158" s="50"/>
    </row>
    <row r="159" spans="1:25" ht="12.75">
      <c r="A159" s="83">
        <v>1</v>
      </c>
      <c r="B159" s="39"/>
      <c r="C159" s="11"/>
      <c r="D159" s="9"/>
      <c r="E159" s="9"/>
      <c r="F159" s="9"/>
      <c r="G159" s="11"/>
      <c r="H159" s="11"/>
      <c r="I159" s="11"/>
      <c r="J159" s="21">
        <f>VLOOKUP(C159,Points!$A$3:$H$15,2)+VLOOKUP(D159,Points!$A$3:$H$15,3)+VLOOKUP(E159,Points!$A$3:$H$15,4)+VLOOKUP(F159,Points!$A$3:$H$15,5)+VLOOKUP(G159,Points!$A$3:$H$15,6)+VLOOKUP(H159,Points!$A$3:$H$15,7)+VLOOKUP(I159,Points!$A$3:$H$15,8)</f>
        <v>0</v>
      </c>
      <c r="K159" s="25"/>
      <c r="L159" s="58" t="s">
        <v>94</v>
      </c>
      <c r="M159" s="9"/>
      <c r="N159" s="8">
        <f>SUM(M159:M161)+(IF(S159="Large Model","1",IF(S160="Large Model","1",IF(S161="Large Model","1",IF(S162="Large Model","1","0")))))</f>
        <v>0</v>
      </c>
      <c r="O159" s="21"/>
      <c r="P159" s="36"/>
      <c r="Q159" s="21" t="str">
        <f>IF(P159="","0",VLOOKUP(P159,Points!$Q$3:$R$102,2))</f>
        <v>0</v>
      </c>
      <c r="R159" s="21"/>
      <c r="S159" s="35"/>
      <c r="T159" s="21" t="str">
        <f>IF(S159="","0",VLOOKUP(S159,Points!$M$3:$N$102,2))</f>
        <v>0</v>
      </c>
      <c r="U159" s="26"/>
      <c r="V159" s="70">
        <f>SUM(J159:J161)+SUM(H165:H168)+N161+SUM(N165:N168)+SUM(Q159:Q162)+SUM(Q165:Q168)+SUM(T159:T162)+SUM(T165:T168)</f>
        <v>0</v>
      </c>
      <c r="W159" s="122"/>
      <c r="X159" s="122"/>
      <c r="Y159" s="50"/>
    </row>
    <row r="160" spans="1:25" ht="12.75">
      <c r="A160" s="83">
        <v>2</v>
      </c>
      <c r="B160" s="39"/>
      <c r="C160" s="19"/>
      <c r="D160" s="18"/>
      <c r="E160" s="9"/>
      <c r="F160" s="10"/>
      <c r="G160" s="12"/>
      <c r="H160" s="13"/>
      <c r="I160" s="14"/>
      <c r="J160" s="21">
        <f>VLOOKUP(D160,Points!$A$3:$H$15,3)+VLOOKUP(E160,Points!$A$3:$H$15,4)+VLOOKUP(F160,Points!$A$3:$H$15,5)</f>
        <v>0</v>
      </c>
      <c r="K160" s="25"/>
      <c r="L160" s="58" t="s">
        <v>10</v>
      </c>
      <c r="M160" s="9"/>
      <c r="N160" s="21" t="s">
        <v>9</v>
      </c>
      <c r="O160" s="21"/>
      <c r="P160" s="36"/>
      <c r="Q160" s="21" t="str">
        <f>IF(P160="","0",VLOOKUP(P160,Points!$Q$3:$R$102,2))</f>
        <v>0</v>
      </c>
      <c r="R160" s="21"/>
      <c r="S160" s="35"/>
      <c r="T160" s="21" t="str">
        <f>IF(S160="","0",VLOOKUP(S160,Points!$M$3:$N$102,2))</f>
        <v>0</v>
      </c>
      <c r="U160" s="26"/>
      <c r="V160" s="25"/>
      <c r="W160" s="122"/>
      <c r="X160" s="122"/>
      <c r="Y160" s="50"/>
    </row>
    <row r="161" spans="1:25" ht="12.75">
      <c r="A161" s="84">
        <v>3</v>
      </c>
      <c r="B161" s="39"/>
      <c r="C161" s="20"/>
      <c r="D161" s="18"/>
      <c r="E161" s="9"/>
      <c r="F161" s="10"/>
      <c r="G161" s="15"/>
      <c r="H161" s="16"/>
      <c r="I161" s="17"/>
      <c r="J161" s="21">
        <f>VLOOKUP(C161,Points!$A$3:$H$15,2)+VLOOKUP(D161,Points!$A$3:$H$15,3)+VLOOKUP(E161,Points!$A$3:$H$15,4)+VLOOKUP(F161,Points!$A$3:$H$15,5)+VLOOKUP(G161,Points!$A$3:$H$15,6)+VLOOKUP(H161,Points!$A$3:$H$15,7)+VLOOKUP(I161,Points!$A$3:$H$15,8)</f>
        <v>0</v>
      </c>
      <c r="K161" s="25"/>
      <c r="L161" s="58" t="s">
        <v>37</v>
      </c>
      <c r="M161" s="9"/>
      <c r="N161" s="21">
        <f>VLOOKUP(M159,Points!$A$3:$J$15,10)+IF(M160="","0",Points!$J$17)+IF(M161="","0",Points!$J$18)+IF(M162="","0",Points!$J$19)</f>
        <v>0</v>
      </c>
      <c r="O161" s="25"/>
      <c r="P161" s="36"/>
      <c r="Q161" s="21" t="str">
        <f>IF(P161="","0",VLOOKUP(P161,Points!$Q$3:$R$102,2))</f>
        <v>0</v>
      </c>
      <c r="R161" s="21"/>
      <c r="S161" s="35"/>
      <c r="T161" s="21" t="str">
        <f>IF(S161="","0",VLOOKUP(S161,Points!$M$3:$N$102,2))</f>
        <v>0</v>
      </c>
      <c r="U161" s="26"/>
      <c r="V161" s="40"/>
      <c r="W161" s="136"/>
      <c r="X161" s="136"/>
      <c r="Y161" s="50"/>
    </row>
    <row r="162" spans="1:25" ht="12.75">
      <c r="A162" s="76"/>
      <c r="B162" s="76"/>
      <c r="C162" s="76"/>
      <c r="D162" s="76"/>
      <c r="E162" s="76"/>
      <c r="F162" s="76"/>
      <c r="G162" s="76"/>
      <c r="H162" s="76"/>
      <c r="I162" s="76"/>
      <c r="J162" s="25"/>
      <c r="K162" s="25"/>
      <c r="L162" s="111" t="s">
        <v>174</v>
      </c>
      <c r="M162" s="73" t="str">
        <f>(IF(S159="Large Model","Yes",IF(S160="Large Model","Yes",IF(S161="Large Model","Yes",IF(S162="Large Model","Yes","No")))))</f>
        <v>No</v>
      </c>
      <c r="N162" s="25"/>
      <c r="O162" s="25"/>
      <c r="P162" s="36"/>
      <c r="Q162" s="21" t="str">
        <f>IF(P162="","0",VLOOKUP(P162,Points!$Q$3:$R$102,2))</f>
        <v>0</v>
      </c>
      <c r="R162" s="21"/>
      <c r="S162" s="35"/>
      <c r="T162" s="21" t="str">
        <f>IF(S162="","0",VLOOKUP(S162,Points!$M$3:$N$102,2))</f>
        <v>0</v>
      </c>
      <c r="U162" s="26"/>
      <c r="V162" s="40"/>
      <c r="W162" s="8"/>
      <c r="X162" s="56">
        <f>SUM(V159*W162)</f>
        <v>0</v>
      </c>
      <c r="Y162" s="50"/>
    </row>
    <row r="163" spans="1:25" ht="12.75">
      <c r="A163" s="49"/>
      <c r="B163" s="123"/>
      <c r="C163" s="26"/>
      <c r="D163" s="26"/>
      <c r="E163" s="26"/>
      <c r="F163" s="26"/>
      <c r="G163" s="26"/>
      <c r="H163" s="26"/>
      <c r="I163" s="26"/>
      <c r="J163" s="25"/>
      <c r="K163" s="25"/>
      <c r="L163" s="26"/>
      <c r="M163" s="26"/>
      <c r="N163" s="26"/>
      <c r="O163" s="26"/>
      <c r="P163" s="75"/>
      <c r="Q163" s="25"/>
      <c r="R163" s="25"/>
      <c r="S163" s="25"/>
      <c r="T163" s="25"/>
      <c r="U163" s="25"/>
      <c r="V163" s="25"/>
      <c r="W163" s="26"/>
      <c r="X163" s="42"/>
      <c r="Y163" s="50"/>
    </row>
    <row r="164" spans="1:25" ht="12.75">
      <c r="A164" s="49"/>
      <c r="B164" s="124"/>
      <c r="C164" s="26"/>
      <c r="D164" s="126" t="s">
        <v>121</v>
      </c>
      <c r="E164" s="127"/>
      <c r="F164" s="127"/>
      <c r="G164" s="128"/>
      <c r="H164" s="21" t="s">
        <v>9</v>
      </c>
      <c r="I164" s="26"/>
      <c r="J164" s="40"/>
      <c r="K164" s="40"/>
      <c r="L164" s="126" t="s">
        <v>29</v>
      </c>
      <c r="M164" s="128"/>
      <c r="N164" s="21" t="s">
        <v>9</v>
      </c>
      <c r="O164" s="42"/>
      <c r="P164" s="58" t="s">
        <v>190</v>
      </c>
      <c r="Q164" s="21" t="s">
        <v>9</v>
      </c>
      <c r="R164" s="21"/>
      <c r="S164" s="59" t="s">
        <v>51</v>
      </c>
      <c r="T164" s="77" t="s">
        <v>9</v>
      </c>
      <c r="U164" s="40"/>
      <c r="V164" s="76"/>
      <c r="W164" s="76"/>
      <c r="X164" s="76"/>
      <c r="Y164" s="50"/>
    </row>
    <row r="165" spans="1:25" ht="12.75" customHeight="1">
      <c r="A165" s="49"/>
      <c r="B165" s="124"/>
      <c r="C165" s="26"/>
      <c r="D165" s="118"/>
      <c r="E165" s="119"/>
      <c r="F165" s="119"/>
      <c r="G165" s="120"/>
      <c r="H165" s="21" t="str">
        <f>IF(D165="","0",VLOOKUP(D165,Points!$Y$3:$Z$102,2))</f>
        <v>0</v>
      </c>
      <c r="I165" s="26"/>
      <c r="J165" s="40"/>
      <c r="K165" s="41" t="s">
        <v>40</v>
      </c>
      <c r="L165" s="118"/>
      <c r="M165" s="120"/>
      <c r="N165" s="21" t="str">
        <f>IF(L165="","0",VLOOKUP(L165,Points!$U$3:$V$102,2))</f>
        <v>0</v>
      </c>
      <c r="O165" s="42"/>
      <c r="P165" s="36"/>
      <c r="Q165" s="21" t="str">
        <f>IF(P165="","0",VLOOKUP(P165,Points!$Q$3:$R$102,2))</f>
        <v>0</v>
      </c>
      <c r="R165" s="26"/>
      <c r="S165" s="35"/>
      <c r="T165" s="28"/>
      <c r="U165" s="40"/>
      <c r="V165" s="76"/>
      <c r="W165" s="76"/>
      <c r="X165" s="76"/>
      <c r="Y165" s="50"/>
    </row>
    <row r="166" spans="1:25" ht="12.75" customHeight="1">
      <c r="A166" s="49"/>
      <c r="B166" s="125"/>
      <c r="C166" s="26"/>
      <c r="D166" s="118"/>
      <c r="E166" s="119"/>
      <c r="F166" s="119"/>
      <c r="G166" s="120"/>
      <c r="H166" s="21" t="str">
        <f>IF(D166="","0",VLOOKUP(D166,Points!$Y$3:$Z$102,2))</f>
        <v>0</v>
      </c>
      <c r="I166" s="26"/>
      <c r="J166" s="40"/>
      <c r="K166" s="41" t="s">
        <v>41</v>
      </c>
      <c r="L166" s="118"/>
      <c r="M166" s="120"/>
      <c r="N166" s="21" t="str">
        <f>IF(L166="","0",ROUNDUP((VLOOKUP(L166,Points!$U$3:$V$102,2)/2),0))</f>
        <v>0</v>
      </c>
      <c r="O166" s="42"/>
      <c r="P166" s="36"/>
      <c r="Q166" s="21" t="str">
        <f>IF(P166="","0",VLOOKUP(P166,Points!$Q$3:$R$102,2))</f>
        <v>0</v>
      </c>
      <c r="R166" s="26"/>
      <c r="S166" s="35"/>
      <c r="T166" s="28"/>
      <c r="U166" s="40"/>
      <c r="V166" s="76"/>
      <c r="W166" s="76"/>
      <c r="X166" s="76"/>
      <c r="Y166" s="50"/>
    </row>
    <row r="167" spans="1:25" ht="12.75" customHeight="1">
      <c r="A167" s="49"/>
      <c r="B167" s="76"/>
      <c r="C167" s="26"/>
      <c r="D167" s="118"/>
      <c r="E167" s="119"/>
      <c r="F167" s="119"/>
      <c r="G167" s="120"/>
      <c r="H167" s="21" t="str">
        <f>IF(D167="","0",VLOOKUP(D167,Points!$Y$3:$Z$102,2))</f>
        <v>0</v>
      </c>
      <c r="I167" s="26"/>
      <c r="J167" s="40"/>
      <c r="K167" s="41" t="s">
        <v>40</v>
      </c>
      <c r="L167" s="118"/>
      <c r="M167" s="120"/>
      <c r="N167" s="21" t="str">
        <f>IF(L167="","0",VLOOKUP(L167,Points!$U$3:$V$102,2))</f>
        <v>0</v>
      </c>
      <c r="O167" s="42"/>
      <c r="P167" s="36"/>
      <c r="Q167" s="21" t="str">
        <f>IF(P167="","0",VLOOKUP(P167,Points!$Q$3:$R$102,2))</f>
        <v>0</v>
      </c>
      <c r="R167" s="21"/>
      <c r="S167" s="35"/>
      <c r="T167" s="28"/>
      <c r="U167" s="40"/>
      <c r="V167" s="76"/>
      <c r="W167" s="76"/>
      <c r="X167" s="76"/>
      <c r="Y167" s="50"/>
    </row>
    <row r="168" spans="1:25" ht="12.75" customHeight="1">
      <c r="A168" s="49"/>
      <c r="B168" s="75" t="str">
        <f>IF(V159&gt;Points!$A$17,"Elite","Core")</f>
        <v>Core</v>
      </c>
      <c r="C168" s="26"/>
      <c r="D168" s="118"/>
      <c r="E168" s="119"/>
      <c r="F168" s="119"/>
      <c r="G168" s="120"/>
      <c r="H168" s="21" t="str">
        <f>IF(D168="","0",VLOOKUP(D168,Points!$Y$3:$Z$102,2))</f>
        <v>0</v>
      </c>
      <c r="I168" s="26"/>
      <c r="J168" s="40"/>
      <c r="K168" s="41" t="s">
        <v>41</v>
      </c>
      <c r="L168" s="118"/>
      <c r="M168" s="120"/>
      <c r="N168" s="21" t="str">
        <f>IF(L168="","0",ROUNDUP((VLOOKUP(L168,Points!$U$3:$V$102,2)/2),0))</f>
        <v>0</v>
      </c>
      <c r="O168" s="42"/>
      <c r="P168" s="36"/>
      <c r="Q168" s="21" t="str">
        <f>IF(P168="","0",VLOOKUP(P168,Points!$Q$3:$R$102,2))</f>
        <v>0</v>
      </c>
      <c r="R168" s="21"/>
      <c r="S168" s="35"/>
      <c r="T168" s="28"/>
      <c r="U168" s="40"/>
      <c r="V168" s="76"/>
      <c r="W168" s="76"/>
      <c r="X168" s="76"/>
      <c r="Y168" s="50"/>
    </row>
    <row r="169" spans="1:25" ht="12.75" customHeight="1">
      <c r="A169" s="51"/>
      <c r="B169" s="81"/>
      <c r="C169" s="53"/>
      <c r="D169" s="53"/>
      <c r="E169" s="53"/>
      <c r="F169" s="53"/>
      <c r="G169" s="53"/>
      <c r="H169" s="53"/>
      <c r="I169" s="53"/>
      <c r="J169" s="52"/>
      <c r="K169" s="52"/>
      <c r="L169" s="54"/>
      <c r="M169" s="54"/>
      <c r="N169" s="54"/>
      <c r="O169" s="54"/>
      <c r="P169" s="80"/>
      <c r="Q169" s="52"/>
      <c r="R169" s="52"/>
      <c r="S169" s="52"/>
      <c r="T169" s="52"/>
      <c r="U169" s="52"/>
      <c r="V169" s="52"/>
      <c r="W169" s="54"/>
      <c r="X169" s="54"/>
      <c r="Y169" s="55"/>
    </row>
    <row r="170" ht="12.75" customHeight="1">
      <c r="B170" s="82"/>
    </row>
    <row r="171" spans="1:25" ht="12.75">
      <c r="A171" s="43"/>
      <c r="B171" s="44"/>
      <c r="C171" s="45"/>
      <c r="D171" s="45"/>
      <c r="E171" s="45"/>
      <c r="F171" s="45"/>
      <c r="G171" s="45"/>
      <c r="H171" s="45"/>
      <c r="I171" s="45"/>
      <c r="J171" s="46"/>
      <c r="K171" s="46"/>
      <c r="L171" s="45"/>
      <c r="M171" s="45"/>
      <c r="N171" s="45"/>
      <c r="O171" s="44"/>
      <c r="P171" s="79"/>
      <c r="Q171" s="47"/>
      <c r="R171" s="47"/>
      <c r="S171" s="47"/>
      <c r="T171" s="47"/>
      <c r="U171" s="47"/>
      <c r="V171" s="46"/>
      <c r="W171" s="44"/>
      <c r="X171" s="44"/>
      <c r="Y171" s="48"/>
    </row>
    <row r="172" spans="1:25" ht="12.75" customHeight="1">
      <c r="A172" s="49"/>
      <c r="B172" s="57" t="s">
        <v>188</v>
      </c>
      <c r="C172" s="8" t="s">
        <v>1</v>
      </c>
      <c r="D172" s="8" t="s">
        <v>2</v>
      </c>
      <c r="E172" s="8" t="s">
        <v>3</v>
      </c>
      <c r="F172" s="8" t="s">
        <v>4</v>
      </c>
      <c r="G172" s="8" t="s">
        <v>5</v>
      </c>
      <c r="H172" s="8" t="s">
        <v>6</v>
      </c>
      <c r="I172" s="8" t="s">
        <v>7</v>
      </c>
      <c r="J172" s="21" t="s">
        <v>9</v>
      </c>
      <c r="K172" s="25"/>
      <c r="L172" s="58" t="s">
        <v>39</v>
      </c>
      <c r="M172" s="8"/>
      <c r="N172" s="8" t="s">
        <v>38</v>
      </c>
      <c r="O172" s="21"/>
      <c r="P172" s="58" t="s">
        <v>8</v>
      </c>
      <c r="Q172" s="21" t="s">
        <v>9</v>
      </c>
      <c r="R172" s="21"/>
      <c r="S172" s="59" t="s">
        <v>138</v>
      </c>
      <c r="T172" s="21" t="s">
        <v>9</v>
      </c>
      <c r="U172" s="26"/>
      <c r="V172" s="38" t="s">
        <v>0</v>
      </c>
      <c r="W172" s="122" t="s">
        <v>49</v>
      </c>
      <c r="X172" s="122" t="s">
        <v>50</v>
      </c>
      <c r="Y172" s="50"/>
    </row>
    <row r="173" spans="1:25" ht="12.75">
      <c r="A173" s="83">
        <v>1</v>
      </c>
      <c r="B173" s="39"/>
      <c r="C173" s="11"/>
      <c r="D173" s="9"/>
      <c r="E173" s="9"/>
      <c r="F173" s="9"/>
      <c r="G173" s="11"/>
      <c r="H173" s="11"/>
      <c r="I173" s="11"/>
      <c r="J173" s="21">
        <f>VLOOKUP(C173,Points!$A$3:$H$15,2)+VLOOKUP(D173,Points!$A$3:$H$15,3)+VLOOKUP(E173,Points!$A$3:$H$15,4)+VLOOKUP(F173,Points!$A$3:$H$15,5)+VLOOKUP(G173,Points!$A$3:$H$15,6)+VLOOKUP(H173,Points!$A$3:$H$15,7)+VLOOKUP(I173,Points!$A$3:$H$15,8)</f>
        <v>0</v>
      </c>
      <c r="K173" s="25"/>
      <c r="L173" s="58" t="s">
        <v>94</v>
      </c>
      <c r="M173" s="9"/>
      <c r="N173" s="8">
        <f>SUM(M173:M175)+(IF(S173="Large Model","1",IF(S174="Large Model","1",IF(S175="Large Model","1",IF(S176="Large Model","1","0")))))</f>
        <v>0</v>
      </c>
      <c r="O173" s="21"/>
      <c r="P173" s="36"/>
      <c r="Q173" s="21" t="str">
        <f>IF(P173="","0",VLOOKUP(P173,Points!$Q$3:$R$102,2))</f>
        <v>0</v>
      </c>
      <c r="R173" s="21"/>
      <c r="S173" s="35"/>
      <c r="T173" s="21" t="str">
        <f>IF(S173="","0",VLOOKUP(S173,Points!$M$3:$N$102,2))</f>
        <v>0</v>
      </c>
      <c r="U173" s="26"/>
      <c r="V173" s="70">
        <f>SUM(J173:J175)+SUM(H179:H182)+N175+SUM(N179:N182)+SUM(Q173:Q176)+SUM(Q179:Q182)+SUM(T173:T176)+SUM(T179:T182)</f>
        <v>0</v>
      </c>
      <c r="W173" s="122"/>
      <c r="X173" s="122"/>
      <c r="Y173" s="50"/>
    </row>
    <row r="174" spans="1:25" ht="12.75">
      <c r="A174" s="83">
        <v>2</v>
      </c>
      <c r="B174" s="39"/>
      <c r="C174" s="19"/>
      <c r="D174" s="18"/>
      <c r="E174" s="9"/>
      <c r="F174" s="10"/>
      <c r="G174" s="12"/>
      <c r="H174" s="13"/>
      <c r="I174" s="14"/>
      <c r="J174" s="21">
        <f>VLOOKUP(D174,Points!$A$3:$H$15,3)+VLOOKUP(E174,Points!$A$3:$H$15,4)+VLOOKUP(F174,Points!$A$3:$H$15,5)</f>
        <v>0</v>
      </c>
      <c r="K174" s="25"/>
      <c r="L174" s="58" t="s">
        <v>10</v>
      </c>
      <c r="M174" s="9"/>
      <c r="N174" s="21" t="s">
        <v>9</v>
      </c>
      <c r="O174" s="21"/>
      <c r="P174" s="36"/>
      <c r="Q174" s="21" t="str">
        <f>IF(P174="","0",VLOOKUP(P174,Points!$Q$3:$R$102,2))</f>
        <v>0</v>
      </c>
      <c r="R174" s="21"/>
      <c r="S174" s="35"/>
      <c r="T174" s="21" t="str">
        <f>IF(S174="","0",VLOOKUP(S174,Points!$M$3:$N$102,2))</f>
        <v>0</v>
      </c>
      <c r="U174" s="26"/>
      <c r="V174" s="25"/>
      <c r="W174" s="122"/>
      <c r="X174" s="122"/>
      <c r="Y174" s="50"/>
    </row>
    <row r="175" spans="1:25" ht="12.75">
      <c r="A175" s="84">
        <v>3</v>
      </c>
      <c r="B175" s="39"/>
      <c r="C175" s="20"/>
      <c r="D175" s="18"/>
      <c r="E175" s="9"/>
      <c r="F175" s="10"/>
      <c r="G175" s="15"/>
      <c r="H175" s="16"/>
      <c r="I175" s="17"/>
      <c r="J175" s="21">
        <f>VLOOKUP(C175,Points!$A$3:$H$15,2)+VLOOKUP(D175,Points!$A$3:$H$15,3)+VLOOKUP(E175,Points!$A$3:$H$15,4)+VLOOKUP(F175,Points!$A$3:$H$15,5)+VLOOKUP(G175,Points!$A$3:$H$15,6)+VLOOKUP(H175,Points!$A$3:$H$15,7)+VLOOKUP(I175,Points!$A$3:$H$15,8)</f>
        <v>0</v>
      </c>
      <c r="K175" s="25"/>
      <c r="L175" s="58" t="s">
        <v>37</v>
      </c>
      <c r="M175" s="9"/>
      <c r="N175" s="21">
        <f>VLOOKUP(M173,Points!$A$3:$J$15,10)+IF(M174="","0",Points!$J$17)+IF(M175="","0",Points!$J$18)+IF(M176="","0",Points!$J$19)</f>
        <v>0</v>
      </c>
      <c r="O175" s="25"/>
      <c r="P175" s="36"/>
      <c r="Q175" s="21" t="str">
        <f>IF(P175="","0",VLOOKUP(P175,Points!$Q$3:$R$102,2))</f>
        <v>0</v>
      </c>
      <c r="R175" s="21"/>
      <c r="S175" s="35"/>
      <c r="T175" s="21" t="str">
        <f>IF(S175="","0",VLOOKUP(S175,Points!$M$3:$N$102,2))</f>
        <v>0</v>
      </c>
      <c r="U175" s="26"/>
      <c r="V175" s="40"/>
      <c r="W175" s="136"/>
      <c r="X175" s="136"/>
      <c r="Y175" s="50"/>
    </row>
    <row r="176" spans="1:25" ht="12.75">
      <c r="A176" s="76"/>
      <c r="B176" s="76"/>
      <c r="C176" s="76"/>
      <c r="D176" s="76"/>
      <c r="E176" s="76"/>
      <c r="F176" s="76"/>
      <c r="G176" s="76"/>
      <c r="H176" s="76"/>
      <c r="I176" s="76"/>
      <c r="J176" s="25"/>
      <c r="K176" s="25"/>
      <c r="L176" s="111" t="s">
        <v>174</v>
      </c>
      <c r="M176" s="73" t="str">
        <f>(IF(S173="Large Model","Yes",IF(S174="Large Model","Yes",IF(S175="Large Model","Yes",IF(S176="Large Model","Yes","No")))))</f>
        <v>No</v>
      </c>
      <c r="N176" s="25"/>
      <c r="O176" s="25"/>
      <c r="P176" s="36"/>
      <c r="Q176" s="21" t="str">
        <f>IF(P176="","0",VLOOKUP(P176,Points!$Q$3:$R$102,2))</f>
        <v>0</v>
      </c>
      <c r="R176" s="21"/>
      <c r="S176" s="35"/>
      <c r="T176" s="21" t="str">
        <f>IF(S176="","0",VLOOKUP(S176,Points!$M$3:$N$102,2))</f>
        <v>0</v>
      </c>
      <c r="U176" s="26"/>
      <c r="V176" s="40"/>
      <c r="W176" s="8"/>
      <c r="X176" s="56">
        <f>SUM(V173*W176)</f>
        <v>0</v>
      </c>
      <c r="Y176" s="50"/>
    </row>
    <row r="177" spans="1:25" ht="12.75">
      <c r="A177" s="49"/>
      <c r="B177" s="123"/>
      <c r="C177" s="26"/>
      <c r="D177" s="26"/>
      <c r="E177" s="26"/>
      <c r="F177" s="26"/>
      <c r="G177" s="26"/>
      <c r="H177" s="26"/>
      <c r="I177" s="26"/>
      <c r="J177" s="25"/>
      <c r="K177" s="25"/>
      <c r="L177" s="26"/>
      <c r="M177" s="26"/>
      <c r="N177" s="26"/>
      <c r="O177" s="26"/>
      <c r="P177" s="75"/>
      <c r="Q177" s="25"/>
      <c r="R177" s="25"/>
      <c r="S177" s="25"/>
      <c r="T177" s="25"/>
      <c r="U177" s="25"/>
      <c r="V177" s="25"/>
      <c r="W177" s="26"/>
      <c r="X177" s="42"/>
      <c r="Y177" s="50"/>
    </row>
    <row r="178" spans="1:25" ht="12.75">
      <c r="A178" s="49"/>
      <c r="B178" s="124"/>
      <c r="C178" s="26"/>
      <c r="D178" s="126" t="s">
        <v>121</v>
      </c>
      <c r="E178" s="127"/>
      <c r="F178" s="127"/>
      <c r="G178" s="128"/>
      <c r="H178" s="21" t="s">
        <v>9</v>
      </c>
      <c r="I178" s="26"/>
      <c r="J178" s="40"/>
      <c r="K178" s="40"/>
      <c r="L178" s="126" t="s">
        <v>29</v>
      </c>
      <c r="M178" s="128"/>
      <c r="N178" s="21" t="s">
        <v>9</v>
      </c>
      <c r="O178" s="42"/>
      <c r="P178" s="58" t="s">
        <v>190</v>
      </c>
      <c r="Q178" s="21" t="s">
        <v>9</v>
      </c>
      <c r="R178" s="21"/>
      <c r="S178" s="59" t="s">
        <v>51</v>
      </c>
      <c r="T178" s="77" t="s">
        <v>9</v>
      </c>
      <c r="U178" s="40"/>
      <c r="V178" s="76"/>
      <c r="W178" s="76"/>
      <c r="X178" s="76"/>
      <c r="Y178" s="50"/>
    </row>
    <row r="179" spans="1:25" ht="12.75" customHeight="1">
      <c r="A179" s="49"/>
      <c r="B179" s="124"/>
      <c r="C179" s="26"/>
      <c r="D179" s="118"/>
      <c r="E179" s="119"/>
      <c r="F179" s="119"/>
      <c r="G179" s="120"/>
      <c r="H179" s="21" t="str">
        <f>IF(D179="","0",VLOOKUP(D179,Points!$Y$3:$Z$102,2))</f>
        <v>0</v>
      </c>
      <c r="I179" s="26"/>
      <c r="J179" s="40"/>
      <c r="K179" s="41" t="s">
        <v>40</v>
      </c>
      <c r="L179" s="118"/>
      <c r="M179" s="120"/>
      <c r="N179" s="21" t="str">
        <f>IF(L179="","0",VLOOKUP(L179,Points!$U$3:$V$102,2))</f>
        <v>0</v>
      </c>
      <c r="O179" s="42"/>
      <c r="P179" s="36"/>
      <c r="Q179" s="21" t="str">
        <f>IF(P179="","0",VLOOKUP(P179,Points!$Q$3:$R$102,2))</f>
        <v>0</v>
      </c>
      <c r="R179" s="26"/>
      <c r="S179" s="35"/>
      <c r="T179" s="28"/>
      <c r="U179" s="40"/>
      <c r="V179" s="76"/>
      <c r="W179" s="76"/>
      <c r="X179" s="76"/>
      <c r="Y179" s="50"/>
    </row>
    <row r="180" spans="1:25" ht="12.75" customHeight="1">
      <c r="A180" s="49"/>
      <c r="B180" s="125"/>
      <c r="C180" s="26"/>
      <c r="D180" s="118"/>
      <c r="E180" s="119"/>
      <c r="F180" s="119"/>
      <c r="G180" s="120"/>
      <c r="H180" s="21" t="str">
        <f>IF(D180="","0",VLOOKUP(D180,Points!$Y$3:$Z$102,2))</f>
        <v>0</v>
      </c>
      <c r="I180" s="26"/>
      <c r="J180" s="40"/>
      <c r="K180" s="41" t="s">
        <v>41</v>
      </c>
      <c r="L180" s="118"/>
      <c r="M180" s="120"/>
      <c r="N180" s="21" t="str">
        <f>IF(L180="","0",ROUNDUP((VLOOKUP(L180,Points!$U$3:$V$102,2)/2),0))</f>
        <v>0</v>
      </c>
      <c r="O180" s="42"/>
      <c r="P180" s="36"/>
      <c r="Q180" s="21" t="str">
        <f>IF(P180="","0",VLOOKUP(P180,Points!$Q$3:$R$102,2))</f>
        <v>0</v>
      </c>
      <c r="R180" s="26"/>
      <c r="S180" s="35"/>
      <c r="T180" s="28"/>
      <c r="U180" s="40"/>
      <c r="V180" s="76"/>
      <c r="W180" s="76"/>
      <c r="X180" s="76"/>
      <c r="Y180" s="50"/>
    </row>
    <row r="181" spans="1:25" ht="12.75" customHeight="1">
      <c r="A181" s="49"/>
      <c r="B181" s="76"/>
      <c r="C181" s="26"/>
      <c r="D181" s="118"/>
      <c r="E181" s="119"/>
      <c r="F181" s="119"/>
      <c r="G181" s="120"/>
      <c r="H181" s="21" t="str">
        <f>IF(D181="","0",VLOOKUP(D181,Points!$Y$3:$Z$102,2))</f>
        <v>0</v>
      </c>
      <c r="I181" s="26"/>
      <c r="J181" s="40"/>
      <c r="K181" s="41" t="s">
        <v>40</v>
      </c>
      <c r="L181" s="118"/>
      <c r="M181" s="120"/>
      <c r="N181" s="21" t="str">
        <f>IF(L181="","0",VLOOKUP(L181,Points!$U$3:$V$102,2))</f>
        <v>0</v>
      </c>
      <c r="O181" s="42"/>
      <c r="P181" s="36"/>
      <c r="Q181" s="21" t="str">
        <f>IF(P181="","0",VLOOKUP(P181,Points!$Q$3:$R$102,2))</f>
        <v>0</v>
      </c>
      <c r="R181" s="21"/>
      <c r="S181" s="35"/>
      <c r="T181" s="28"/>
      <c r="U181" s="40"/>
      <c r="V181" s="76"/>
      <c r="W181" s="76"/>
      <c r="X181" s="76"/>
      <c r="Y181" s="50"/>
    </row>
    <row r="182" spans="1:25" ht="12.75" customHeight="1">
      <c r="A182" s="49"/>
      <c r="B182" s="75" t="str">
        <f>IF(V173&gt;Points!$A$17,"Elite","Core")</f>
        <v>Core</v>
      </c>
      <c r="C182" s="26"/>
      <c r="D182" s="118"/>
      <c r="E182" s="119"/>
      <c r="F182" s="119"/>
      <c r="G182" s="120"/>
      <c r="H182" s="21" t="str">
        <f>IF(D182="","0",VLOOKUP(D182,Points!$Y$3:$Z$102,2))</f>
        <v>0</v>
      </c>
      <c r="I182" s="26"/>
      <c r="J182" s="40"/>
      <c r="K182" s="41" t="s">
        <v>41</v>
      </c>
      <c r="L182" s="118"/>
      <c r="M182" s="120"/>
      <c r="N182" s="21" t="str">
        <f>IF(L182="","0",ROUNDUP((VLOOKUP(L182,Points!$U$3:$V$102,2)/2),0))</f>
        <v>0</v>
      </c>
      <c r="O182" s="42"/>
      <c r="P182" s="36"/>
      <c r="Q182" s="21" t="str">
        <f>IF(P182="","0",VLOOKUP(P182,Points!$Q$3:$R$102,2))</f>
        <v>0</v>
      </c>
      <c r="R182" s="21"/>
      <c r="S182" s="35"/>
      <c r="T182" s="28"/>
      <c r="U182" s="40"/>
      <c r="V182" s="76"/>
      <c r="W182" s="76"/>
      <c r="X182" s="76"/>
      <c r="Y182" s="50"/>
    </row>
    <row r="183" spans="1:25" ht="12.75" customHeight="1">
      <c r="A183" s="51"/>
      <c r="B183" s="81"/>
      <c r="C183" s="53"/>
      <c r="D183" s="53"/>
      <c r="E183" s="53"/>
      <c r="F183" s="53"/>
      <c r="G183" s="53"/>
      <c r="H183" s="53"/>
      <c r="I183" s="53"/>
      <c r="J183" s="52"/>
      <c r="K183" s="52"/>
      <c r="L183" s="54"/>
      <c r="M183" s="54"/>
      <c r="N183" s="54"/>
      <c r="O183" s="54"/>
      <c r="P183" s="80"/>
      <c r="Q183" s="52"/>
      <c r="R183" s="52"/>
      <c r="S183" s="52"/>
      <c r="T183" s="52"/>
      <c r="U183" s="52"/>
      <c r="V183" s="52"/>
      <c r="W183" s="54"/>
      <c r="X183" s="54"/>
      <c r="Y183" s="55"/>
    </row>
    <row r="185" spans="1:25" ht="12.75">
      <c r="A185" s="43"/>
      <c r="B185" s="44"/>
      <c r="C185" s="45"/>
      <c r="D185" s="45"/>
      <c r="E185" s="45"/>
      <c r="F185" s="45"/>
      <c r="G185" s="45"/>
      <c r="H185" s="45"/>
      <c r="I185" s="45"/>
      <c r="J185" s="46"/>
      <c r="K185" s="46"/>
      <c r="L185" s="45"/>
      <c r="M185" s="45"/>
      <c r="N185" s="45"/>
      <c r="O185" s="44"/>
      <c r="P185" s="79"/>
      <c r="Q185" s="47"/>
      <c r="R185" s="47"/>
      <c r="S185" s="47"/>
      <c r="T185" s="47"/>
      <c r="U185" s="47"/>
      <c r="V185" s="46"/>
      <c r="W185" s="44"/>
      <c r="X185" s="44"/>
      <c r="Y185" s="48"/>
    </row>
    <row r="186" spans="1:25" ht="12.75" customHeight="1">
      <c r="A186" s="49"/>
      <c r="B186" s="57" t="s">
        <v>188</v>
      </c>
      <c r="C186" s="8" t="s">
        <v>1</v>
      </c>
      <c r="D186" s="8" t="s">
        <v>2</v>
      </c>
      <c r="E186" s="8" t="s">
        <v>3</v>
      </c>
      <c r="F186" s="8" t="s">
        <v>4</v>
      </c>
      <c r="G186" s="8" t="s">
        <v>5</v>
      </c>
      <c r="H186" s="8" t="s">
        <v>6</v>
      </c>
      <c r="I186" s="8" t="s">
        <v>7</v>
      </c>
      <c r="J186" s="21" t="s">
        <v>9</v>
      </c>
      <c r="K186" s="25"/>
      <c r="L186" s="58" t="s">
        <v>39</v>
      </c>
      <c r="M186" s="8"/>
      <c r="N186" s="8" t="s">
        <v>38</v>
      </c>
      <c r="O186" s="21"/>
      <c r="P186" s="58" t="s">
        <v>8</v>
      </c>
      <c r="Q186" s="21" t="s">
        <v>9</v>
      </c>
      <c r="R186" s="21"/>
      <c r="S186" s="59" t="s">
        <v>138</v>
      </c>
      <c r="T186" s="21" t="s">
        <v>9</v>
      </c>
      <c r="U186" s="26"/>
      <c r="V186" s="38" t="s">
        <v>0</v>
      </c>
      <c r="W186" s="122" t="s">
        <v>49</v>
      </c>
      <c r="X186" s="122" t="s">
        <v>50</v>
      </c>
      <c r="Y186" s="50"/>
    </row>
    <row r="187" spans="1:25" ht="12.75">
      <c r="A187" s="83">
        <v>1</v>
      </c>
      <c r="B187" s="39"/>
      <c r="C187" s="11"/>
      <c r="D187" s="9"/>
      <c r="E187" s="9"/>
      <c r="F187" s="9"/>
      <c r="G187" s="11"/>
      <c r="H187" s="11"/>
      <c r="I187" s="11"/>
      <c r="J187" s="21">
        <f>VLOOKUP(C187,Points!$A$3:$H$15,2)+VLOOKUP(D187,Points!$A$3:$H$15,3)+VLOOKUP(E187,Points!$A$3:$H$15,4)+VLOOKUP(F187,Points!$A$3:$H$15,5)+VLOOKUP(G187,Points!$A$3:$H$15,6)+VLOOKUP(H187,Points!$A$3:$H$15,7)+VLOOKUP(I187,Points!$A$3:$H$15,8)</f>
        <v>0</v>
      </c>
      <c r="K187" s="25"/>
      <c r="L187" s="58" t="s">
        <v>94</v>
      </c>
      <c r="M187" s="9"/>
      <c r="N187" s="8">
        <f>SUM(M187:M189)+(IF(S187="Large Model","1",IF(S188="Large Model","1",IF(S189="Large Model","1",IF(S190="Large Model","1","0")))))</f>
        <v>0</v>
      </c>
      <c r="O187" s="21"/>
      <c r="P187" s="36"/>
      <c r="Q187" s="21" t="str">
        <f>IF(P187="","0",VLOOKUP(P187,Points!$Q$3:$R$102,2))</f>
        <v>0</v>
      </c>
      <c r="R187" s="21"/>
      <c r="S187" s="35"/>
      <c r="T187" s="21" t="str">
        <f>IF(S187="","0",VLOOKUP(S187,Points!$M$3:$N$102,2))</f>
        <v>0</v>
      </c>
      <c r="U187" s="26"/>
      <c r="V187" s="70">
        <f>SUM(J187:J189)+SUM(H193:H196)+N189+SUM(N193:N196)+SUM(Q187:Q190)+SUM(Q193:Q196)+SUM(T187:T190)+SUM(T193:T196)</f>
        <v>0</v>
      </c>
      <c r="W187" s="122"/>
      <c r="X187" s="122"/>
      <c r="Y187" s="50"/>
    </row>
    <row r="188" spans="1:25" ht="12.75">
      <c r="A188" s="83">
        <v>2</v>
      </c>
      <c r="B188" s="39"/>
      <c r="C188" s="19"/>
      <c r="D188" s="18"/>
      <c r="E188" s="9"/>
      <c r="F188" s="10"/>
      <c r="G188" s="12"/>
      <c r="H188" s="13"/>
      <c r="I188" s="14"/>
      <c r="J188" s="21">
        <f>VLOOKUP(D188,Points!$A$3:$H$15,3)+VLOOKUP(E188,Points!$A$3:$H$15,4)+VLOOKUP(F188,Points!$A$3:$H$15,5)</f>
        <v>0</v>
      </c>
      <c r="K188" s="25"/>
      <c r="L188" s="58" t="s">
        <v>10</v>
      </c>
      <c r="M188" s="9"/>
      <c r="N188" s="21" t="s">
        <v>9</v>
      </c>
      <c r="O188" s="21"/>
      <c r="P188" s="36"/>
      <c r="Q188" s="21" t="str">
        <f>IF(P188="","0",VLOOKUP(P188,Points!$Q$3:$R$102,2))</f>
        <v>0</v>
      </c>
      <c r="R188" s="21"/>
      <c r="S188" s="35"/>
      <c r="T188" s="21" t="str">
        <f>IF(S188="","0",VLOOKUP(S188,Points!$M$3:$N$102,2))</f>
        <v>0</v>
      </c>
      <c r="U188" s="26"/>
      <c r="V188" s="25"/>
      <c r="W188" s="122"/>
      <c r="X188" s="122"/>
      <c r="Y188" s="50"/>
    </row>
    <row r="189" spans="1:25" ht="12.75">
      <c r="A189" s="84">
        <v>3</v>
      </c>
      <c r="B189" s="39"/>
      <c r="C189" s="20"/>
      <c r="D189" s="18"/>
      <c r="E189" s="9"/>
      <c r="F189" s="10"/>
      <c r="G189" s="15"/>
      <c r="H189" s="16"/>
      <c r="I189" s="17"/>
      <c r="J189" s="21">
        <f>VLOOKUP(C189,Points!$A$3:$H$15,2)+VLOOKUP(D189,Points!$A$3:$H$15,3)+VLOOKUP(E189,Points!$A$3:$H$15,4)+VLOOKUP(F189,Points!$A$3:$H$15,5)+VLOOKUP(G189,Points!$A$3:$H$15,6)+VLOOKUP(H189,Points!$A$3:$H$15,7)+VLOOKUP(I189,Points!$A$3:$H$15,8)</f>
        <v>0</v>
      </c>
      <c r="K189" s="25"/>
      <c r="L189" s="58" t="s">
        <v>37</v>
      </c>
      <c r="M189" s="9"/>
      <c r="N189" s="21">
        <f>VLOOKUP(M187,Points!$A$3:$J$15,10)+IF(M188="","0",Points!$J$17)+IF(M189="","0",Points!$J$18)+IF(M190="","0",Points!$J$19)</f>
        <v>0</v>
      </c>
      <c r="O189" s="25"/>
      <c r="P189" s="36"/>
      <c r="Q189" s="21" t="str">
        <f>IF(P189="","0",VLOOKUP(P189,Points!$Q$3:$R$102,2))</f>
        <v>0</v>
      </c>
      <c r="R189" s="21"/>
      <c r="S189" s="35"/>
      <c r="T189" s="21" t="str">
        <f>IF(S189="","0",VLOOKUP(S189,Points!$M$3:$N$102,2))</f>
        <v>0</v>
      </c>
      <c r="U189" s="26"/>
      <c r="V189" s="40"/>
      <c r="W189" s="136"/>
      <c r="X189" s="136"/>
      <c r="Y189" s="50"/>
    </row>
    <row r="190" spans="1:25" ht="12.75">
      <c r="A190" s="76"/>
      <c r="B190" s="76"/>
      <c r="C190" s="76"/>
      <c r="D190" s="76"/>
      <c r="E190" s="76"/>
      <c r="F190" s="76"/>
      <c r="G190" s="76"/>
      <c r="H190" s="76"/>
      <c r="I190" s="76"/>
      <c r="J190" s="25"/>
      <c r="K190" s="25"/>
      <c r="L190" s="111" t="s">
        <v>174</v>
      </c>
      <c r="M190" s="73" t="str">
        <f>(IF(S187="Large Model","Yes",IF(S188="Large Model","Yes",IF(S189="Large Model","Yes",IF(S190="Large Model","Yes","No")))))</f>
        <v>No</v>
      </c>
      <c r="N190" s="25"/>
      <c r="O190" s="25"/>
      <c r="P190" s="36"/>
      <c r="Q190" s="21" t="str">
        <f>IF(P190="","0",VLOOKUP(P190,Points!$Q$3:$R$102,2))</f>
        <v>0</v>
      </c>
      <c r="R190" s="21"/>
      <c r="S190" s="35"/>
      <c r="T190" s="21" t="str">
        <f>IF(S190="","0",VLOOKUP(S190,Points!$M$3:$N$102,2))</f>
        <v>0</v>
      </c>
      <c r="U190" s="26"/>
      <c r="V190" s="40"/>
      <c r="W190" s="8"/>
      <c r="X190" s="56">
        <f>SUM(V187*W190)</f>
        <v>0</v>
      </c>
      <c r="Y190" s="50"/>
    </row>
    <row r="191" spans="1:25" ht="12.75">
      <c r="A191" s="49"/>
      <c r="B191" s="123"/>
      <c r="C191" s="26"/>
      <c r="D191" s="26"/>
      <c r="E191" s="26"/>
      <c r="F191" s="26"/>
      <c r="G191" s="26"/>
      <c r="H191" s="26"/>
      <c r="I191" s="26"/>
      <c r="J191" s="25"/>
      <c r="K191" s="25"/>
      <c r="L191" s="26"/>
      <c r="M191" s="26"/>
      <c r="N191" s="26"/>
      <c r="O191" s="26"/>
      <c r="P191" s="75"/>
      <c r="Q191" s="25"/>
      <c r="R191" s="25"/>
      <c r="S191" s="25"/>
      <c r="T191" s="25"/>
      <c r="U191" s="25"/>
      <c r="V191" s="25"/>
      <c r="W191" s="26"/>
      <c r="X191" s="42"/>
      <c r="Y191" s="50"/>
    </row>
    <row r="192" spans="1:25" ht="12.75">
      <c r="A192" s="49"/>
      <c r="B192" s="124"/>
      <c r="C192" s="26"/>
      <c r="D192" s="126" t="s">
        <v>121</v>
      </c>
      <c r="E192" s="127"/>
      <c r="F192" s="127"/>
      <c r="G192" s="128"/>
      <c r="H192" s="21" t="s">
        <v>9</v>
      </c>
      <c r="I192" s="26"/>
      <c r="J192" s="40"/>
      <c r="K192" s="40"/>
      <c r="L192" s="126" t="s">
        <v>29</v>
      </c>
      <c r="M192" s="128"/>
      <c r="N192" s="21" t="s">
        <v>9</v>
      </c>
      <c r="O192" s="42"/>
      <c r="P192" s="58" t="s">
        <v>190</v>
      </c>
      <c r="Q192" s="21" t="s">
        <v>9</v>
      </c>
      <c r="R192" s="21"/>
      <c r="S192" s="59" t="s">
        <v>51</v>
      </c>
      <c r="T192" s="77" t="s">
        <v>9</v>
      </c>
      <c r="U192" s="40"/>
      <c r="V192" s="76"/>
      <c r="W192" s="76"/>
      <c r="X192" s="76"/>
      <c r="Y192" s="50"/>
    </row>
    <row r="193" spans="1:25" ht="12.75" customHeight="1">
      <c r="A193" s="49"/>
      <c r="B193" s="124"/>
      <c r="C193" s="26"/>
      <c r="D193" s="118"/>
      <c r="E193" s="119"/>
      <c r="F193" s="119"/>
      <c r="G193" s="120"/>
      <c r="H193" s="21" t="str">
        <f>IF(D193="","0",VLOOKUP(D193,Points!$Y$3:$Z$102,2))</f>
        <v>0</v>
      </c>
      <c r="I193" s="26"/>
      <c r="J193" s="40"/>
      <c r="K193" s="41" t="s">
        <v>40</v>
      </c>
      <c r="L193" s="118"/>
      <c r="M193" s="120"/>
      <c r="N193" s="21" t="str">
        <f>IF(L193="","0",VLOOKUP(L193,Points!$U$3:$V$102,2))</f>
        <v>0</v>
      </c>
      <c r="O193" s="42"/>
      <c r="P193" s="36"/>
      <c r="Q193" s="21" t="str">
        <f>IF(P193="","0",VLOOKUP(P193,Points!$Q$3:$R$102,2))</f>
        <v>0</v>
      </c>
      <c r="R193" s="26"/>
      <c r="S193" s="35"/>
      <c r="T193" s="28"/>
      <c r="U193" s="40"/>
      <c r="V193" s="76"/>
      <c r="W193" s="76"/>
      <c r="X193" s="76"/>
      <c r="Y193" s="50"/>
    </row>
    <row r="194" spans="1:25" ht="12.75" customHeight="1">
      <c r="A194" s="49"/>
      <c r="B194" s="125"/>
      <c r="C194" s="26"/>
      <c r="D194" s="118"/>
      <c r="E194" s="119"/>
      <c r="F194" s="119"/>
      <c r="G194" s="120"/>
      <c r="H194" s="21" t="str">
        <f>IF(D194="","0",VLOOKUP(D194,Points!$Y$3:$Z$102,2))</f>
        <v>0</v>
      </c>
      <c r="I194" s="26"/>
      <c r="J194" s="40"/>
      <c r="K194" s="41" t="s">
        <v>41</v>
      </c>
      <c r="L194" s="118"/>
      <c r="M194" s="120"/>
      <c r="N194" s="21" t="str">
        <f>IF(L194="","0",ROUNDUP((VLOOKUP(L194,Points!$U$3:$V$102,2)/2),0))</f>
        <v>0</v>
      </c>
      <c r="O194" s="42"/>
      <c r="P194" s="36"/>
      <c r="Q194" s="21" t="str">
        <f>IF(P194="","0",VLOOKUP(P194,Points!$Q$3:$R$102,2))</f>
        <v>0</v>
      </c>
      <c r="R194" s="26"/>
      <c r="S194" s="35"/>
      <c r="T194" s="28"/>
      <c r="U194" s="40"/>
      <c r="V194" s="76"/>
      <c r="W194" s="76"/>
      <c r="X194" s="76"/>
      <c r="Y194" s="50"/>
    </row>
    <row r="195" spans="1:25" ht="12.75" customHeight="1">
      <c r="A195" s="49"/>
      <c r="B195" s="76"/>
      <c r="C195" s="26"/>
      <c r="D195" s="118"/>
      <c r="E195" s="119"/>
      <c r="F195" s="119"/>
      <c r="G195" s="120"/>
      <c r="H195" s="21" t="str">
        <f>IF(D195="","0",VLOOKUP(D195,Points!$Y$3:$Z$102,2))</f>
        <v>0</v>
      </c>
      <c r="I195" s="26"/>
      <c r="J195" s="40"/>
      <c r="K195" s="41" t="s">
        <v>40</v>
      </c>
      <c r="L195" s="118"/>
      <c r="M195" s="120"/>
      <c r="N195" s="21" t="str">
        <f>IF(L195="","0",VLOOKUP(L195,Points!$U$3:$V$102,2))</f>
        <v>0</v>
      </c>
      <c r="O195" s="42"/>
      <c r="P195" s="36"/>
      <c r="Q195" s="21" t="str">
        <f>IF(P195="","0",VLOOKUP(P195,Points!$Q$3:$R$102,2))</f>
        <v>0</v>
      </c>
      <c r="R195" s="21"/>
      <c r="S195" s="35"/>
      <c r="T195" s="28"/>
      <c r="U195" s="40"/>
      <c r="V195" s="76"/>
      <c r="W195" s="76"/>
      <c r="X195" s="76"/>
      <c r="Y195" s="50"/>
    </row>
    <row r="196" spans="1:25" ht="12.75" customHeight="1">
      <c r="A196" s="49"/>
      <c r="B196" s="75" t="str">
        <f>IF(V187&gt;Points!$A$17,"Elite","Core")</f>
        <v>Core</v>
      </c>
      <c r="C196" s="26"/>
      <c r="D196" s="118"/>
      <c r="E196" s="119"/>
      <c r="F196" s="119"/>
      <c r="G196" s="120"/>
      <c r="H196" s="21" t="str">
        <f>IF(D196="","0",VLOOKUP(D196,Points!$Y$3:$Z$102,2))</f>
        <v>0</v>
      </c>
      <c r="I196" s="26"/>
      <c r="J196" s="40"/>
      <c r="K196" s="41" t="s">
        <v>41</v>
      </c>
      <c r="L196" s="118"/>
      <c r="M196" s="120"/>
      <c r="N196" s="21" t="str">
        <f>IF(L196="","0",ROUNDUP((VLOOKUP(L196,Points!$U$3:$V$102,2)/2),0))</f>
        <v>0</v>
      </c>
      <c r="O196" s="42"/>
      <c r="P196" s="36"/>
      <c r="Q196" s="21" t="str">
        <f>IF(P196="","0",VLOOKUP(P196,Points!$Q$3:$R$102,2))</f>
        <v>0</v>
      </c>
      <c r="R196" s="21"/>
      <c r="S196" s="35"/>
      <c r="T196" s="28"/>
      <c r="U196" s="40"/>
      <c r="V196" s="76"/>
      <c r="W196" s="76"/>
      <c r="X196" s="76"/>
      <c r="Y196" s="50"/>
    </row>
    <row r="197" spans="1:25" ht="12.75" customHeight="1">
      <c r="A197" s="51"/>
      <c r="B197" s="81"/>
      <c r="C197" s="53"/>
      <c r="D197" s="53"/>
      <c r="E197" s="53"/>
      <c r="F197" s="53"/>
      <c r="G197" s="53"/>
      <c r="H197" s="53"/>
      <c r="I197" s="53"/>
      <c r="J197" s="52"/>
      <c r="K197" s="52"/>
      <c r="L197" s="54"/>
      <c r="M197" s="54"/>
      <c r="N197" s="54"/>
      <c r="O197" s="54"/>
      <c r="P197" s="80"/>
      <c r="Q197" s="52"/>
      <c r="R197" s="52"/>
      <c r="S197" s="52"/>
      <c r="T197" s="52"/>
      <c r="U197" s="52"/>
      <c r="V197" s="52"/>
      <c r="W197" s="54"/>
      <c r="X197" s="54"/>
      <c r="Y197" s="55"/>
    </row>
  </sheetData>
  <mergeCells count="182">
    <mergeCell ref="D195:G195"/>
    <mergeCell ref="L195:M195"/>
    <mergeCell ref="D196:G196"/>
    <mergeCell ref="L196:M196"/>
    <mergeCell ref="W186:W189"/>
    <mergeCell ref="X186:X189"/>
    <mergeCell ref="B191:B194"/>
    <mergeCell ref="D192:G192"/>
    <mergeCell ref="L192:M192"/>
    <mergeCell ref="D193:G193"/>
    <mergeCell ref="L193:M193"/>
    <mergeCell ref="D194:G194"/>
    <mergeCell ref="L194:M194"/>
    <mergeCell ref="D181:G181"/>
    <mergeCell ref="L181:M181"/>
    <mergeCell ref="D182:G182"/>
    <mergeCell ref="L182:M182"/>
    <mergeCell ref="W172:W175"/>
    <mergeCell ref="X172:X175"/>
    <mergeCell ref="B177:B180"/>
    <mergeCell ref="D178:G178"/>
    <mergeCell ref="L178:M178"/>
    <mergeCell ref="D179:G179"/>
    <mergeCell ref="L179:M179"/>
    <mergeCell ref="D180:G180"/>
    <mergeCell ref="L180:M180"/>
    <mergeCell ref="D167:G167"/>
    <mergeCell ref="L167:M167"/>
    <mergeCell ref="D168:G168"/>
    <mergeCell ref="L168:M168"/>
    <mergeCell ref="W158:W161"/>
    <mergeCell ref="X158:X161"/>
    <mergeCell ref="B163:B166"/>
    <mergeCell ref="D164:G164"/>
    <mergeCell ref="L164:M164"/>
    <mergeCell ref="D165:G165"/>
    <mergeCell ref="L165:M165"/>
    <mergeCell ref="D166:G166"/>
    <mergeCell ref="L166:M166"/>
    <mergeCell ref="D153:G153"/>
    <mergeCell ref="L153:M153"/>
    <mergeCell ref="D154:G154"/>
    <mergeCell ref="L154:M154"/>
    <mergeCell ref="W144:W147"/>
    <mergeCell ref="X144:X147"/>
    <mergeCell ref="B149:B152"/>
    <mergeCell ref="D150:G150"/>
    <mergeCell ref="L150:M150"/>
    <mergeCell ref="D151:G151"/>
    <mergeCell ref="L151:M151"/>
    <mergeCell ref="D152:G152"/>
    <mergeCell ref="L152:M152"/>
    <mergeCell ref="D139:G139"/>
    <mergeCell ref="L139:M139"/>
    <mergeCell ref="D140:G140"/>
    <mergeCell ref="L140:M140"/>
    <mergeCell ref="W130:W133"/>
    <mergeCell ref="X130:X133"/>
    <mergeCell ref="B135:B138"/>
    <mergeCell ref="D136:G136"/>
    <mergeCell ref="L136:M136"/>
    <mergeCell ref="D137:G137"/>
    <mergeCell ref="L137:M137"/>
    <mergeCell ref="D138:G138"/>
    <mergeCell ref="L138:M138"/>
    <mergeCell ref="D125:G125"/>
    <mergeCell ref="L125:M125"/>
    <mergeCell ref="D126:G126"/>
    <mergeCell ref="L126:M126"/>
    <mergeCell ref="W116:W119"/>
    <mergeCell ref="X116:X119"/>
    <mergeCell ref="B121:B124"/>
    <mergeCell ref="D122:G122"/>
    <mergeCell ref="L122:M122"/>
    <mergeCell ref="D123:G123"/>
    <mergeCell ref="L123:M123"/>
    <mergeCell ref="D124:G124"/>
    <mergeCell ref="L124:M124"/>
    <mergeCell ref="D111:G111"/>
    <mergeCell ref="L111:M111"/>
    <mergeCell ref="D112:G112"/>
    <mergeCell ref="L112:M112"/>
    <mergeCell ref="W102:W105"/>
    <mergeCell ref="X102:X105"/>
    <mergeCell ref="B107:B110"/>
    <mergeCell ref="D108:G108"/>
    <mergeCell ref="L108:M108"/>
    <mergeCell ref="D109:G109"/>
    <mergeCell ref="L109:M109"/>
    <mergeCell ref="D110:G110"/>
    <mergeCell ref="L110:M110"/>
    <mergeCell ref="D97:G97"/>
    <mergeCell ref="L97:M97"/>
    <mergeCell ref="D98:G98"/>
    <mergeCell ref="L98:M98"/>
    <mergeCell ref="W88:W91"/>
    <mergeCell ref="X88:X91"/>
    <mergeCell ref="B93:B96"/>
    <mergeCell ref="D94:G94"/>
    <mergeCell ref="L94:M94"/>
    <mergeCell ref="D95:G95"/>
    <mergeCell ref="L95:M95"/>
    <mergeCell ref="D96:G96"/>
    <mergeCell ref="L96:M96"/>
    <mergeCell ref="D83:G83"/>
    <mergeCell ref="L83:M83"/>
    <mergeCell ref="D84:G84"/>
    <mergeCell ref="L84:M84"/>
    <mergeCell ref="W74:W77"/>
    <mergeCell ref="X74:X77"/>
    <mergeCell ref="B79:B82"/>
    <mergeCell ref="D80:G80"/>
    <mergeCell ref="L80:M80"/>
    <mergeCell ref="D81:G81"/>
    <mergeCell ref="L81:M81"/>
    <mergeCell ref="D82:G82"/>
    <mergeCell ref="L82:M82"/>
    <mergeCell ref="D69:G69"/>
    <mergeCell ref="L69:M69"/>
    <mergeCell ref="D70:G70"/>
    <mergeCell ref="L70:M70"/>
    <mergeCell ref="W60:W63"/>
    <mergeCell ref="X60:X63"/>
    <mergeCell ref="B65:B68"/>
    <mergeCell ref="D66:G66"/>
    <mergeCell ref="L66:M66"/>
    <mergeCell ref="D67:G67"/>
    <mergeCell ref="L67:M67"/>
    <mergeCell ref="D68:G68"/>
    <mergeCell ref="L68:M68"/>
    <mergeCell ref="D55:G55"/>
    <mergeCell ref="L55:M55"/>
    <mergeCell ref="D56:G56"/>
    <mergeCell ref="L56:M56"/>
    <mergeCell ref="W46:W49"/>
    <mergeCell ref="X46:X49"/>
    <mergeCell ref="B51:B54"/>
    <mergeCell ref="D52:G52"/>
    <mergeCell ref="L52:M52"/>
    <mergeCell ref="D53:G53"/>
    <mergeCell ref="L53:M53"/>
    <mergeCell ref="D54:G54"/>
    <mergeCell ref="L54:M54"/>
    <mergeCell ref="D13:G13"/>
    <mergeCell ref="L13:M13"/>
    <mergeCell ref="D14:G14"/>
    <mergeCell ref="L14:M14"/>
    <mergeCell ref="W4:W7"/>
    <mergeCell ref="X4:X7"/>
    <mergeCell ref="B9:B12"/>
    <mergeCell ref="D10:G10"/>
    <mergeCell ref="L10:M10"/>
    <mergeCell ref="D11:G11"/>
    <mergeCell ref="L11:M11"/>
    <mergeCell ref="D12:G12"/>
    <mergeCell ref="L12:M12"/>
    <mergeCell ref="W32:W35"/>
    <mergeCell ref="X32:X35"/>
    <mergeCell ref="B37:B40"/>
    <mergeCell ref="D38:G38"/>
    <mergeCell ref="L38:M38"/>
    <mergeCell ref="D39:G39"/>
    <mergeCell ref="L39:M39"/>
    <mergeCell ref="D40:G40"/>
    <mergeCell ref="L40:M40"/>
    <mergeCell ref="D41:G41"/>
    <mergeCell ref="L41:M41"/>
    <mergeCell ref="D42:G42"/>
    <mergeCell ref="L42:M42"/>
    <mergeCell ref="W18:W21"/>
    <mergeCell ref="X18:X21"/>
    <mergeCell ref="B23:B26"/>
    <mergeCell ref="D24:G24"/>
    <mergeCell ref="L24:M24"/>
    <mergeCell ref="D25:G25"/>
    <mergeCell ref="L25:M25"/>
    <mergeCell ref="D26:G26"/>
    <mergeCell ref="L26:M26"/>
    <mergeCell ref="D27:G27"/>
    <mergeCell ref="L27:M27"/>
    <mergeCell ref="D28:G28"/>
    <mergeCell ref="L28:M28"/>
  </mergeCells>
  <printOptions horizontalCentered="1"/>
  <pageMargins left="0" right="0" top="0.1968503937007874" bottom="0.1968503937007874" header="0" footer="0"/>
  <pageSetup fitToHeight="2" fitToWidth="1" horizontalDpi="600" verticalDpi="600" orientation="portrait" paperSize="9" scale="66" r:id="rId1"/>
  <rowBreaks count="1" manualBreakCount="1">
    <brk id="1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53"/>
  <sheetViews>
    <sheetView zoomScale="90" zoomScaleNormal="90" workbookViewId="0" topLeftCell="A1">
      <pane ySplit="720" topLeftCell="BM109" activePane="bottomLeft" state="split"/>
      <selection pane="topLeft" activeCell="A1" sqref="A1:IV16384"/>
      <selection pane="bottomLeft" activeCell="L137" sqref="L137:M137"/>
    </sheetView>
  </sheetViews>
  <sheetFormatPr defaultColWidth="9.140625" defaultRowHeight="12.75"/>
  <cols>
    <col min="1" max="1" width="2.7109375" style="3" customWidth="1"/>
    <col min="2" max="2" width="17.00390625" style="5" customWidth="1"/>
    <col min="3" max="9" width="4.57421875" style="3" customWidth="1"/>
    <col min="10" max="10" width="4.57421875" style="6" customWidth="1"/>
    <col min="11" max="11" width="4.140625" style="7" customWidth="1"/>
    <col min="12" max="12" width="9.8515625" style="5" customWidth="1"/>
    <col min="13" max="13" width="5.140625" style="5" customWidth="1"/>
    <col min="14" max="14" width="5.421875" style="5" customWidth="1"/>
    <col min="15" max="15" width="3.7109375" style="5" customWidth="1"/>
    <col min="16" max="16" width="16.8515625" style="78" customWidth="1"/>
    <col min="17" max="17" width="4.57421875" style="6" customWidth="1"/>
    <col min="18" max="18" width="3.7109375" style="6" customWidth="1"/>
    <col min="19" max="19" width="16.7109375" style="6" customWidth="1"/>
    <col min="20" max="20" width="4.57421875" style="6" customWidth="1"/>
    <col min="21" max="21" width="2.8515625" style="6" customWidth="1"/>
    <col min="22" max="22" width="7.8515625" style="6" customWidth="1"/>
    <col min="23" max="23" width="4.140625" style="5" customWidth="1"/>
    <col min="24" max="24" width="5.57421875" style="5" customWidth="1"/>
    <col min="25" max="25" width="3.00390625" style="5" customWidth="1"/>
    <col min="26" max="16384" width="9.140625" style="5" customWidth="1"/>
  </cols>
  <sheetData>
    <row r="1" spans="2:23" ht="27">
      <c r="B1" s="4" t="s">
        <v>210</v>
      </c>
      <c r="P1" s="62">
        <f>SUM(W3:W254)</f>
        <v>0</v>
      </c>
      <c r="Q1" s="63" t="s">
        <v>113</v>
      </c>
      <c r="V1" s="62">
        <f>SUM(X3:X254)</f>
        <v>0</v>
      </c>
      <c r="W1" s="63" t="s">
        <v>187</v>
      </c>
    </row>
    <row r="2" ht="12.75" customHeight="1">
      <c r="B2" s="82"/>
    </row>
    <row r="3" spans="1:25" ht="12.75">
      <c r="A3" s="43"/>
      <c r="B3" s="44"/>
      <c r="C3" s="45"/>
      <c r="D3" s="45"/>
      <c r="E3" s="45"/>
      <c r="F3" s="45"/>
      <c r="G3" s="45"/>
      <c r="H3" s="45"/>
      <c r="I3" s="45"/>
      <c r="J3" s="46"/>
      <c r="K3" s="46"/>
      <c r="L3" s="45"/>
      <c r="M3" s="45"/>
      <c r="N3" s="45"/>
      <c r="O3" s="44"/>
      <c r="P3" s="79"/>
      <c r="Q3" s="47"/>
      <c r="R3" s="47"/>
      <c r="S3" s="47"/>
      <c r="T3" s="47"/>
      <c r="U3" s="47"/>
      <c r="V3" s="46"/>
      <c r="W3" s="44"/>
      <c r="X3" s="44"/>
      <c r="Y3" s="48"/>
    </row>
    <row r="4" spans="1:25" ht="12.75" customHeight="1">
      <c r="A4" s="49"/>
      <c r="B4" s="57" t="s">
        <v>188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21" t="s">
        <v>9</v>
      </c>
      <c r="K4" s="25"/>
      <c r="L4" s="58" t="s">
        <v>39</v>
      </c>
      <c r="M4" s="8"/>
      <c r="N4" s="8" t="s">
        <v>38</v>
      </c>
      <c r="O4" s="21"/>
      <c r="P4" s="58" t="s">
        <v>8</v>
      </c>
      <c r="Q4" s="21" t="s">
        <v>9</v>
      </c>
      <c r="R4" s="21"/>
      <c r="S4" s="59" t="s">
        <v>138</v>
      </c>
      <c r="T4" s="21" t="s">
        <v>9</v>
      </c>
      <c r="U4" s="26"/>
      <c r="V4" s="38" t="s">
        <v>0</v>
      </c>
      <c r="W4" s="122" t="s">
        <v>49</v>
      </c>
      <c r="X4" s="122" t="s">
        <v>50</v>
      </c>
      <c r="Y4" s="50"/>
    </row>
    <row r="5" spans="1:25" ht="12.75">
      <c r="A5" s="83">
        <v>1</v>
      </c>
      <c r="B5" s="39" t="s">
        <v>211</v>
      </c>
      <c r="C5" s="11">
        <v>12</v>
      </c>
      <c r="D5" s="9">
        <v>6</v>
      </c>
      <c r="E5" s="9">
        <v>8</v>
      </c>
      <c r="F5" s="9">
        <v>6</v>
      </c>
      <c r="G5" s="11">
        <v>8</v>
      </c>
      <c r="H5" s="11">
        <v>4</v>
      </c>
      <c r="I5" s="11">
        <v>9</v>
      </c>
      <c r="J5" s="21">
        <f>VLOOKUP(C5,Points!$A$3:$H$15,2)+VLOOKUP(D5,Points!$A$3:$H$15,3)+VLOOKUP(E5,Points!$A$3:$H$15,4)+VLOOKUP(F5,Points!$A$3:$H$15,5)+VLOOKUP(G5,Points!$A$3:$H$15,6)+VLOOKUP(H5,Points!$A$3:$H$15,7)+VLOOKUP(I5,Points!$A$3:$H$15,8)</f>
        <v>132</v>
      </c>
      <c r="K5" s="25"/>
      <c r="L5" s="58" t="s">
        <v>94</v>
      </c>
      <c r="M5" s="9">
        <v>4</v>
      </c>
      <c r="N5" s="8">
        <f>SUM(M5:M7)+(IF(S5="Large Model","1",IF(S6="Large Model","1",IF(S7="Large Model","1",IF(S8="Large Model","1","0")))))</f>
        <v>5</v>
      </c>
      <c r="O5" s="21"/>
      <c r="P5" s="36" t="s">
        <v>116</v>
      </c>
      <c r="Q5" s="21">
        <f>IF(P5="","0",VLOOKUP(P5,Points!$Q$3:$R$102,2))</f>
        <v>17</v>
      </c>
      <c r="R5" s="21"/>
      <c r="S5" s="35" t="s">
        <v>134</v>
      </c>
      <c r="T5" s="21">
        <f>IF(S5="","0",VLOOKUP(S5,Points!$M$3:$N$102,2))</f>
        <v>0</v>
      </c>
      <c r="U5" s="26"/>
      <c r="V5" s="70">
        <f>SUM(J5:J7)+SUM(H11:H14)+N7+SUM(N11:N14)+SUM(Q5:Q8)+SUM(Q11:Q14)+SUM(T5:T8)+SUM(T11:T14)</f>
        <v>263</v>
      </c>
      <c r="W5" s="122"/>
      <c r="X5" s="122"/>
      <c r="Y5" s="50"/>
    </row>
    <row r="6" spans="1:25" ht="12.75">
      <c r="A6" s="83">
        <v>2</v>
      </c>
      <c r="B6" s="39"/>
      <c r="C6" s="19"/>
      <c r="D6" s="18"/>
      <c r="E6" s="9"/>
      <c r="F6" s="10"/>
      <c r="G6" s="12"/>
      <c r="H6" s="13"/>
      <c r="I6" s="14"/>
      <c r="J6" s="21">
        <f>VLOOKUP(D6,Points!$A$3:$H$15,3)+VLOOKUP(E6,Points!$A$3:$H$15,4)+VLOOKUP(F6,Points!$A$3:$H$15,5)</f>
        <v>0</v>
      </c>
      <c r="K6" s="25"/>
      <c r="L6" s="58" t="s">
        <v>10</v>
      </c>
      <c r="M6" s="9"/>
      <c r="N6" s="21" t="s">
        <v>9</v>
      </c>
      <c r="O6" s="21"/>
      <c r="P6" s="36" t="s">
        <v>67</v>
      </c>
      <c r="Q6" s="21">
        <f>IF(P6="","0",VLOOKUP(P6,Points!$Q$3:$R$102,2))</f>
        <v>16</v>
      </c>
      <c r="R6" s="21"/>
      <c r="S6" s="35" t="s">
        <v>106</v>
      </c>
      <c r="T6" s="21">
        <f>IF(S6="","0",VLOOKUP(S6,Points!$M$3:$N$102,2))</f>
        <v>65</v>
      </c>
      <c r="U6" s="26"/>
      <c r="V6" s="25"/>
      <c r="W6" s="122"/>
      <c r="X6" s="122"/>
      <c r="Y6" s="50"/>
    </row>
    <row r="7" spans="1:25" ht="12.75">
      <c r="A7" s="84">
        <v>3</v>
      </c>
      <c r="B7" s="39"/>
      <c r="C7" s="20"/>
      <c r="D7" s="18"/>
      <c r="E7" s="9"/>
      <c r="F7" s="10"/>
      <c r="G7" s="15"/>
      <c r="H7" s="16"/>
      <c r="I7" s="17"/>
      <c r="J7" s="21">
        <f>VLOOKUP(C7,Points!$A$3:$H$15,2)+VLOOKUP(D7,Points!$A$3:$H$15,3)+VLOOKUP(E7,Points!$A$3:$H$15,4)+VLOOKUP(F7,Points!$A$3:$H$15,5)+VLOOKUP(G7,Points!$A$3:$H$15,6)+VLOOKUP(H7,Points!$A$3:$H$15,7)+VLOOKUP(I7,Points!$A$3:$H$15,8)</f>
        <v>0</v>
      </c>
      <c r="K7" s="25"/>
      <c r="L7" s="58" t="s">
        <v>37</v>
      </c>
      <c r="M7" s="9"/>
      <c r="N7" s="21">
        <f>VLOOKUP(M5,Points!$A$3:$J$15,10)+IF(M6="","0",Points!$J$17)+IF(M7="","0",Points!$J$18)+IF(M8="","0",Points!$J$19)</f>
        <v>7</v>
      </c>
      <c r="O7" s="25"/>
      <c r="P7" s="36" t="s">
        <v>55</v>
      </c>
      <c r="Q7" s="21">
        <f>IF(P7="","0",VLOOKUP(P7,Points!$Q$3:$R$102,2))</f>
        <v>12</v>
      </c>
      <c r="R7" s="21"/>
      <c r="S7" s="35" t="s">
        <v>91</v>
      </c>
      <c r="T7" s="21">
        <f>IF(S7="","0",VLOOKUP(S7,Points!$M$3:$N$102,2))</f>
        <v>4</v>
      </c>
      <c r="U7" s="26"/>
      <c r="V7" s="40"/>
      <c r="W7" s="122"/>
      <c r="X7" s="122"/>
      <c r="Y7" s="50"/>
    </row>
    <row r="8" spans="1:25" ht="12.75">
      <c r="A8" s="76"/>
      <c r="B8" s="76"/>
      <c r="C8" s="76"/>
      <c r="D8" s="76"/>
      <c r="E8" s="76"/>
      <c r="F8" s="76"/>
      <c r="G8" s="76"/>
      <c r="H8" s="76"/>
      <c r="I8" s="76"/>
      <c r="J8" s="25"/>
      <c r="K8" s="25"/>
      <c r="L8" s="111" t="s">
        <v>174</v>
      </c>
      <c r="M8" s="73" t="str">
        <f>(IF(S5="Large Model","Yes",IF(S6="Large Model","Yes",IF(S7="Large Model","Yes",IF(S8="Large Model","Yes","No")))))</f>
        <v>Yes</v>
      </c>
      <c r="N8" s="25"/>
      <c r="O8" s="25"/>
      <c r="P8" s="36"/>
      <c r="Q8" s="21" t="str">
        <f>IF(P8="","0",VLOOKUP(P8,Points!$Q$3:$R$102,2))</f>
        <v>0</v>
      </c>
      <c r="R8" s="21"/>
      <c r="S8" s="35"/>
      <c r="T8" s="21" t="str">
        <f>IF(S8="","0",VLOOKUP(S8,Points!$M$3:$N$102,2))</f>
        <v>0</v>
      </c>
      <c r="U8" s="26"/>
      <c r="V8" s="40"/>
      <c r="W8" s="8"/>
      <c r="X8" s="56">
        <f>SUM(V5*W8)</f>
        <v>0</v>
      </c>
      <c r="Y8" s="50"/>
    </row>
    <row r="9" spans="1:25" ht="12.75">
      <c r="A9" s="49"/>
      <c r="B9" s="123" t="s">
        <v>216</v>
      </c>
      <c r="C9" s="26"/>
      <c r="D9" s="26"/>
      <c r="E9" s="26"/>
      <c r="F9" s="26"/>
      <c r="G9" s="26"/>
      <c r="H9" s="26"/>
      <c r="I9" s="26"/>
      <c r="J9" s="25"/>
      <c r="K9" s="25"/>
      <c r="L9" s="26"/>
      <c r="M9" s="26"/>
      <c r="N9" s="26"/>
      <c r="O9" s="26"/>
      <c r="P9" s="75"/>
      <c r="Q9" s="25"/>
      <c r="R9" s="25"/>
      <c r="S9" s="25"/>
      <c r="T9" s="25"/>
      <c r="U9" s="25"/>
      <c r="V9" s="25"/>
      <c r="W9" s="26"/>
      <c r="X9" s="42"/>
      <c r="Y9" s="50"/>
    </row>
    <row r="10" spans="1:25" ht="12.75" customHeight="1">
      <c r="A10" s="49"/>
      <c r="B10" s="124"/>
      <c r="C10" s="26"/>
      <c r="D10" s="130" t="s">
        <v>121</v>
      </c>
      <c r="E10" s="131"/>
      <c r="F10" s="131"/>
      <c r="G10" s="132"/>
      <c r="H10" s="21" t="s">
        <v>9</v>
      </c>
      <c r="I10" s="26"/>
      <c r="J10" s="40"/>
      <c r="K10" s="40"/>
      <c r="L10" s="129" t="s">
        <v>29</v>
      </c>
      <c r="M10" s="129"/>
      <c r="N10" s="21" t="s">
        <v>9</v>
      </c>
      <c r="O10" s="42"/>
      <c r="P10" s="58" t="s">
        <v>190</v>
      </c>
      <c r="Q10" s="21" t="s">
        <v>9</v>
      </c>
      <c r="R10" s="21"/>
      <c r="S10" s="59" t="s">
        <v>51</v>
      </c>
      <c r="T10" s="77" t="s">
        <v>9</v>
      </c>
      <c r="U10" s="40"/>
      <c r="V10" s="76"/>
      <c r="W10" s="76"/>
      <c r="X10" s="76"/>
      <c r="Y10" s="50"/>
    </row>
    <row r="11" spans="1:25" ht="12.75" customHeight="1">
      <c r="A11" s="49"/>
      <c r="B11" s="124"/>
      <c r="C11" s="26"/>
      <c r="D11" s="133"/>
      <c r="E11" s="134"/>
      <c r="F11" s="134"/>
      <c r="G11" s="135"/>
      <c r="H11" s="21" t="str">
        <f>IF(D11="","0",VLOOKUP(D11,Points!$Y$3:$Z$102,2))</f>
        <v>0</v>
      </c>
      <c r="I11" s="26"/>
      <c r="J11" s="40"/>
      <c r="K11" s="41" t="s">
        <v>40</v>
      </c>
      <c r="L11" s="121"/>
      <c r="M11" s="121"/>
      <c r="N11" s="21" t="str">
        <f>IF(L11="","0",VLOOKUP(L11,Points!$U$3:$V$102,2))</f>
        <v>0</v>
      </c>
      <c r="O11" s="42"/>
      <c r="P11" s="36"/>
      <c r="Q11" s="21" t="str">
        <f>IF(P11="","0",VLOOKUP(P11,Points!$Q$3:$R$102,2))</f>
        <v>0</v>
      </c>
      <c r="R11" s="26"/>
      <c r="S11" s="35" t="s">
        <v>212</v>
      </c>
      <c r="T11" s="28">
        <v>8</v>
      </c>
      <c r="U11" s="40"/>
      <c r="V11" s="76"/>
      <c r="W11" s="76"/>
      <c r="X11" s="76"/>
      <c r="Y11" s="50"/>
    </row>
    <row r="12" spans="1:25" ht="12.75" customHeight="1">
      <c r="A12" s="49"/>
      <c r="B12" s="125"/>
      <c r="C12" s="26"/>
      <c r="D12" s="133"/>
      <c r="E12" s="134"/>
      <c r="F12" s="134"/>
      <c r="G12" s="135"/>
      <c r="H12" s="21" t="str">
        <f>IF(D12="","0",VLOOKUP(D12,Points!$Y$3:$Z$102,2))</f>
        <v>0</v>
      </c>
      <c r="I12" s="26"/>
      <c r="J12" s="40"/>
      <c r="K12" s="41" t="s">
        <v>41</v>
      </c>
      <c r="L12" s="121" t="s">
        <v>14</v>
      </c>
      <c r="M12" s="121"/>
      <c r="N12" s="21">
        <f>IF(L12="","0",ROUNDUP((VLOOKUP(L12,Points!$U$3:$V$102,2)/2),0))</f>
        <v>2</v>
      </c>
      <c r="O12" s="42"/>
      <c r="P12" s="36"/>
      <c r="Q12" s="21" t="str">
        <f>IF(P12="","0",VLOOKUP(P12,Points!$Q$3:$R$102,2))</f>
        <v>0</v>
      </c>
      <c r="R12" s="26"/>
      <c r="S12" s="35"/>
      <c r="T12" s="28"/>
      <c r="U12" s="40"/>
      <c r="V12" s="76"/>
      <c r="W12" s="76"/>
      <c r="X12" s="76"/>
      <c r="Y12" s="50"/>
    </row>
    <row r="13" spans="1:25" ht="12.75" customHeight="1">
      <c r="A13" s="49"/>
      <c r="B13" s="76"/>
      <c r="C13" s="26"/>
      <c r="D13" s="133"/>
      <c r="E13" s="134"/>
      <c r="F13" s="134"/>
      <c r="G13" s="135"/>
      <c r="H13" s="21" t="str">
        <f>IF(D13="","0",VLOOKUP(D13,Points!$Y$3:$Z$102,2))</f>
        <v>0</v>
      </c>
      <c r="I13" s="26"/>
      <c r="J13" s="40"/>
      <c r="K13" s="41" t="s">
        <v>40</v>
      </c>
      <c r="L13" s="121"/>
      <c r="M13" s="121"/>
      <c r="N13" s="21" t="str">
        <f>IF(L13="","0",VLOOKUP(L13,Points!$U$3:$V$102,2))</f>
        <v>0</v>
      </c>
      <c r="O13" s="42"/>
      <c r="P13" s="36"/>
      <c r="Q13" s="21" t="str">
        <f>IF(P13="","0",VLOOKUP(P13,Points!$Q$3:$R$102,2))</f>
        <v>0</v>
      </c>
      <c r="R13" s="21"/>
      <c r="S13" s="35"/>
      <c r="T13" s="28"/>
      <c r="U13" s="40"/>
      <c r="V13" s="76"/>
      <c r="W13" s="76"/>
      <c r="X13" s="76"/>
      <c r="Y13" s="50"/>
    </row>
    <row r="14" spans="1:25" ht="12.75" customHeight="1">
      <c r="A14" s="49"/>
      <c r="B14" s="75" t="str">
        <f>IF(V5&gt;Points!$A$17,"Elite","Core")</f>
        <v>Elite</v>
      </c>
      <c r="C14" s="26"/>
      <c r="D14" s="133"/>
      <c r="E14" s="134"/>
      <c r="F14" s="134"/>
      <c r="G14" s="135"/>
      <c r="H14" s="21" t="str">
        <f>IF(D14="","0",VLOOKUP(D14,Points!$Y$3:$Z$102,2))</f>
        <v>0</v>
      </c>
      <c r="I14" s="26"/>
      <c r="J14" s="40"/>
      <c r="K14" s="41" t="s">
        <v>41</v>
      </c>
      <c r="L14" s="121"/>
      <c r="M14" s="121"/>
      <c r="N14" s="21" t="str">
        <f>IF(L14="","0",ROUNDUP((VLOOKUP(L14,Points!$U$3:$V$102,2)/2),0))</f>
        <v>0</v>
      </c>
      <c r="O14" s="42"/>
      <c r="P14" s="36"/>
      <c r="Q14" s="21" t="str">
        <f>IF(P14="","0",VLOOKUP(P14,Points!$Q$3:$R$102,2))</f>
        <v>0</v>
      </c>
      <c r="R14" s="21"/>
      <c r="S14" s="35"/>
      <c r="T14" s="28"/>
      <c r="U14" s="40"/>
      <c r="V14" s="76"/>
      <c r="W14" s="76"/>
      <c r="X14" s="76"/>
      <c r="Y14" s="50"/>
    </row>
    <row r="15" spans="1:25" ht="12.75" customHeight="1">
      <c r="A15" s="51"/>
      <c r="B15" s="81"/>
      <c r="C15" s="53"/>
      <c r="D15" s="53"/>
      <c r="E15" s="53"/>
      <c r="F15" s="53"/>
      <c r="G15" s="53"/>
      <c r="H15" s="53"/>
      <c r="I15" s="53"/>
      <c r="J15" s="52"/>
      <c r="K15" s="52"/>
      <c r="L15" s="54"/>
      <c r="M15" s="54"/>
      <c r="N15" s="54"/>
      <c r="O15" s="54"/>
      <c r="P15" s="80"/>
      <c r="Q15" s="52"/>
      <c r="R15" s="52"/>
      <c r="S15" s="52"/>
      <c r="T15" s="52"/>
      <c r="U15" s="52"/>
      <c r="V15" s="52"/>
      <c r="W15" s="54"/>
      <c r="X15" s="54"/>
      <c r="Y15" s="55"/>
    </row>
    <row r="16" ht="12.75" customHeight="1">
      <c r="B16" s="82"/>
    </row>
    <row r="17" spans="1:25" ht="12.75">
      <c r="A17" s="43"/>
      <c r="B17" s="44"/>
      <c r="C17" s="45"/>
      <c r="D17" s="45"/>
      <c r="E17" s="45"/>
      <c r="F17" s="45"/>
      <c r="G17" s="45"/>
      <c r="H17" s="45"/>
      <c r="I17" s="45"/>
      <c r="J17" s="46"/>
      <c r="K17" s="46"/>
      <c r="L17" s="45"/>
      <c r="M17" s="45"/>
      <c r="N17" s="45"/>
      <c r="O17" s="44"/>
      <c r="P17" s="79"/>
      <c r="Q17" s="47"/>
      <c r="R17" s="47"/>
      <c r="S17" s="47"/>
      <c r="T17" s="47"/>
      <c r="U17" s="47"/>
      <c r="V17" s="46"/>
      <c r="W17" s="44"/>
      <c r="X17" s="44"/>
      <c r="Y17" s="48"/>
    </row>
    <row r="18" spans="1:25" ht="12.75" customHeight="1">
      <c r="A18" s="49"/>
      <c r="B18" s="57" t="s">
        <v>188</v>
      </c>
      <c r="C18" s="8" t="s">
        <v>1</v>
      </c>
      <c r="D18" s="8" t="s">
        <v>2</v>
      </c>
      <c r="E18" s="8" t="s">
        <v>3</v>
      </c>
      <c r="F18" s="8" t="s">
        <v>4</v>
      </c>
      <c r="G18" s="8" t="s">
        <v>5</v>
      </c>
      <c r="H18" s="8" t="s">
        <v>6</v>
      </c>
      <c r="I18" s="8" t="s">
        <v>7</v>
      </c>
      <c r="J18" s="21" t="s">
        <v>9</v>
      </c>
      <c r="K18" s="25"/>
      <c r="L18" s="58" t="s">
        <v>39</v>
      </c>
      <c r="M18" s="8"/>
      <c r="N18" s="8" t="s">
        <v>38</v>
      </c>
      <c r="O18" s="21"/>
      <c r="P18" s="58" t="s">
        <v>8</v>
      </c>
      <c r="Q18" s="21" t="s">
        <v>9</v>
      </c>
      <c r="R18" s="21"/>
      <c r="S18" s="59" t="s">
        <v>138</v>
      </c>
      <c r="T18" s="21" t="s">
        <v>9</v>
      </c>
      <c r="U18" s="26"/>
      <c r="V18" s="38" t="s">
        <v>0</v>
      </c>
      <c r="W18" s="122" t="s">
        <v>49</v>
      </c>
      <c r="X18" s="122" t="s">
        <v>50</v>
      </c>
      <c r="Y18" s="50"/>
    </row>
    <row r="19" spans="1:25" ht="12.75">
      <c r="A19" s="83">
        <v>1</v>
      </c>
      <c r="B19" s="39" t="s">
        <v>213</v>
      </c>
      <c r="C19" s="11">
        <v>12</v>
      </c>
      <c r="D19" s="9">
        <v>4</v>
      </c>
      <c r="E19" s="9">
        <v>7</v>
      </c>
      <c r="F19" s="9">
        <v>5</v>
      </c>
      <c r="G19" s="11">
        <v>7</v>
      </c>
      <c r="H19" s="11">
        <v>4</v>
      </c>
      <c r="I19" s="11">
        <v>8</v>
      </c>
      <c r="J19" s="21">
        <f>VLOOKUP(C19,Points!$A$3:$H$15,2)+VLOOKUP(D19,Points!$A$3:$H$15,3)+VLOOKUP(E19,Points!$A$3:$H$15,4)+VLOOKUP(F19,Points!$A$3:$H$15,5)+VLOOKUP(G19,Points!$A$3:$H$15,6)+VLOOKUP(H19,Points!$A$3:$H$15,7)+VLOOKUP(I19,Points!$A$3:$H$15,8)</f>
        <v>110</v>
      </c>
      <c r="K19" s="25"/>
      <c r="L19" s="58" t="s">
        <v>94</v>
      </c>
      <c r="M19" s="9">
        <v>4</v>
      </c>
      <c r="N19" s="8">
        <f>SUM(M19:M21)+(IF(S19="Large Model","1",IF(S20="Large Model","1",IF(S21="Large Model","1",IF(S22="Large Model","1","0")))))</f>
        <v>7</v>
      </c>
      <c r="O19" s="21"/>
      <c r="P19" s="36" t="s">
        <v>116</v>
      </c>
      <c r="Q19" s="21">
        <f>IF(P19="","0",VLOOKUP(P19,Points!$Q$3:$R$102,2))</f>
        <v>17</v>
      </c>
      <c r="R19" s="21"/>
      <c r="S19" s="35" t="s">
        <v>134</v>
      </c>
      <c r="T19" s="21">
        <f>IF(S19="","0",VLOOKUP(S19,Points!$M$3:$N$102,2))</f>
        <v>0</v>
      </c>
      <c r="U19" s="26"/>
      <c r="V19" s="70">
        <f>SUM(J19:J21)+SUM(H25:H28)+N21+SUM(N25:N28)+SUM(Q19:Q22)+SUM(Q25:Q28)+SUM(T19:T22)+SUM(T25:T28)</f>
        <v>237</v>
      </c>
      <c r="W19" s="122"/>
      <c r="X19" s="122"/>
      <c r="Y19" s="50"/>
    </row>
    <row r="20" spans="1:25" ht="12.75">
      <c r="A20" s="83">
        <v>2</v>
      </c>
      <c r="B20" s="39" t="s">
        <v>214</v>
      </c>
      <c r="C20" s="19"/>
      <c r="D20" s="18">
        <v>3</v>
      </c>
      <c r="E20" s="9">
        <v>6</v>
      </c>
      <c r="F20" s="10">
        <v>7</v>
      </c>
      <c r="G20" s="12"/>
      <c r="H20" s="13"/>
      <c r="I20" s="14"/>
      <c r="J20" s="21">
        <f>VLOOKUP(D20,Points!$A$3:$H$15,3)+VLOOKUP(E20,Points!$A$3:$H$15,4)+VLOOKUP(F20,Points!$A$3:$H$15,5)</f>
        <v>23</v>
      </c>
      <c r="K20" s="25"/>
      <c r="L20" s="58" t="s">
        <v>10</v>
      </c>
      <c r="M20" s="9">
        <v>1</v>
      </c>
      <c r="N20" s="21" t="s">
        <v>9</v>
      </c>
      <c r="O20" s="21"/>
      <c r="P20" s="36" t="s">
        <v>66</v>
      </c>
      <c r="Q20" s="21">
        <f>IF(P20="","0",VLOOKUP(P20,Points!$Q$3:$R$102,2))</f>
        <v>8</v>
      </c>
      <c r="R20" s="21"/>
      <c r="S20" s="35" t="s">
        <v>91</v>
      </c>
      <c r="T20" s="21">
        <f>IF(S20="","0",VLOOKUP(S20,Points!$M$3:$N$102,2))</f>
        <v>4</v>
      </c>
      <c r="U20" s="26"/>
      <c r="V20" s="25"/>
      <c r="W20" s="122"/>
      <c r="X20" s="122"/>
      <c r="Y20" s="50"/>
    </row>
    <row r="21" spans="1:25" ht="12.75">
      <c r="A21" s="84">
        <v>3</v>
      </c>
      <c r="B21" s="39"/>
      <c r="C21" s="20"/>
      <c r="D21" s="18"/>
      <c r="E21" s="9"/>
      <c r="F21" s="10"/>
      <c r="G21" s="15"/>
      <c r="H21" s="16"/>
      <c r="I21" s="17"/>
      <c r="J21" s="21">
        <f>VLOOKUP(C21,Points!$A$3:$H$15,2)+VLOOKUP(D21,Points!$A$3:$H$15,3)+VLOOKUP(E21,Points!$A$3:$H$15,4)+VLOOKUP(F21,Points!$A$3:$H$15,5)+VLOOKUP(G21,Points!$A$3:$H$15,6)+VLOOKUP(H21,Points!$A$3:$H$15,7)+VLOOKUP(I21,Points!$A$3:$H$15,8)</f>
        <v>0</v>
      </c>
      <c r="K21" s="25"/>
      <c r="L21" s="58" t="s">
        <v>37</v>
      </c>
      <c r="M21" s="9">
        <v>1</v>
      </c>
      <c r="N21" s="21">
        <f>VLOOKUP(M19,Points!$A$3:$J$15,10)+IF(M20="","0",Points!$J$17)+IF(M21="","0",Points!$J$18)+IF(M22="","0",Points!$J$19)</f>
        <v>11</v>
      </c>
      <c r="O21" s="25"/>
      <c r="P21" s="36"/>
      <c r="Q21" s="21" t="str">
        <f>IF(P21="","0",VLOOKUP(P21,Points!$Q$3:$R$102,2))</f>
        <v>0</v>
      </c>
      <c r="R21" s="21"/>
      <c r="S21" s="35"/>
      <c r="T21" s="21" t="str">
        <f>IF(S21="","0",VLOOKUP(S21,Points!$M$3:$N$102,2))</f>
        <v>0</v>
      </c>
      <c r="U21" s="26"/>
      <c r="V21" s="40"/>
      <c r="W21" s="122"/>
      <c r="X21" s="122"/>
      <c r="Y21" s="50"/>
    </row>
    <row r="22" spans="1:25" ht="12.75">
      <c r="A22" s="76"/>
      <c r="B22" s="76"/>
      <c r="C22" s="76"/>
      <c r="D22" s="76"/>
      <c r="E22" s="76"/>
      <c r="F22" s="76"/>
      <c r="G22" s="76"/>
      <c r="H22" s="76"/>
      <c r="I22" s="76"/>
      <c r="J22" s="25"/>
      <c r="K22" s="25"/>
      <c r="L22" s="111" t="s">
        <v>174</v>
      </c>
      <c r="M22" s="73" t="str">
        <f>(IF(S19="Large Model","Yes",IF(S20="Large Model","Yes",IF(S21="Large Model","Yes",IF(S22="Large Model","Yes","No")))))</f>
        <v>Yes</v>
      </c>
      <c r="N22" s="25"/>
      <c r="O22" s="25"/>
      <c r="P22" s="36"/>
      <c r="Q22" s="21" t="str">
        <f>IF(P22="","0",VLOOKUP(P22,Points!$Q$3:$R$102,2))</f>
        <v>0</v>
      </c>
      <c r="R22" s="21"/>
      <c r="S22" s="35"/>
      <c r="T22" s="21" t="str">
        <f>IF(S22="","0",VLOOKUP(S22,Points!$M$3:$N$102,2))</f>
        <v>0</v>
      </c>
      <c r="U22" s="26"/>
      <c r="V22" s="40"/>
      <c r="W22" s="8"/>
      <c r="X22" s="56">
        <f>SUM(V19*W22)</f>
        <v>0</v>
      </c>
      <c r="Y22" s="50"/>
    </row>
    <row r="23" spans="1:25" ht="12.75">
      <c r="A23" s="49"/>
      <c r="B23" s="123" t="s">
        <v>217</v>
      </c>
      <c r="C23" s="26"/>
      <c r="D23" s="26"/>
      <c r="E23" s="26"/>
      <c r="F23" s="26"/>
      <c r="G23" s="26"/>
      <c r="H23" s="26"/>
      <c r="I23" s="26"/>
      <c r="J23" s="25"/>
      <c r="K23" s="25"/>
      <c r="L23" s="26"/>
      <c r="M23" s="26"/>
      <c r="N23" s="26"/>
      <c r="O23" s="26"/>
      <c r="P23" s="75"/>
      <c r="Q23" s="25"/>
      <c r="R23" s="25"/>
      <c r="S23" s="25"/>
      <c r="T23" s="25"/>
      <c r="U23" s="25"/>
      <c r="V23" s="25"/>
      <c r="W23" s="26"/>
      <c r="X23" s="42"/>
      <c r="Y23" s="50"/>
    </row>
    <row r="24" spans="1:25" ht="12.75">
      <c r="A24" s="49"/>
      <c r="B24" s="124"/>
      <c r="C24" s="26"/>
      <c r="D24" s="126" t="s">
        <v>121</v>
      </c>
      <c r="E24" s="127"/>
      <c r="F24" s="127"/>
      <c r="G24" s="128"/>
      <c r="H24" s="21" t="s">
        <v>9</v>
      </c>
      <c r="I24" s="26"/>
      <c r="J24" s="40"/>
      <c r="K24" s="40"/>
      <c r="L24" s="129" t="s">
        <v>29</v>
      </c>
      <c r="M24" s="129"/>
      <c r="N24" s="21" t="s">
        <v>9</v>
      </c>
      <c r="O24" s="42"/>
      <c r="P24" s="58" t="s">
        <v>190</v>
      </c>
      <c r="Q24" s="21" t="s">
        <v>9</v>
      </c>
      <c r="R24" s="21"/>
      <c r="S24" s="59" t="s">
        <v>51</v>
      </c>
      <c r="T24" s="77" t="s">
        <v>9</v>
      </c>
      <c r="U24" s="40"/>
      <c r="V24" s="76"/>
      <c r="W24" s="76"/>
      <c r="X24" s="76"/>
      <c r="Y24" s="50"/>
    </row>
    <row r="25" spans="1:25" ht="12.75" customHeight="1">
      <c r="A25" s="49"/>
      <c r="B25" s="124"/>
      <c r="C25" s="26"/>
      <c r="D25" s="118"/>
      <c r="E25" s="119"/>
      <c r="F25" s="119"/>
      <c r="G25" s="120"/>
      <c r="H25" s="21" t="str">
        <f>IF(D25="","0",VLOOKUP(D25,Points!$Y$3:$Z$102,2))</f>
        <v>0</v>
      </c>
      <c r="I25" s="26"/>
      <c r="J25" s="40"/>
      <c r="K25" s="41" t="s">
        <v>40</v>
      </c>
      <c r="L25" s="121" t="s">
        <v>17</v>
      </c>
      <c r="M25" s="121"/>
      <c r="N25" s="21">
        <f>IF(L25="","0",VLOOKUP(L25,Points!$U$3:$V$102,2))</f>
        <v>5</v>
      </c>
      <c r="O25" s="42"/>
      <c r="P25" s="36" t="s">
        <v>12</v>
      </c>
      <c r="Q25" s="21">
        <f>IF(P25="","0",VLOOKUP(P25,Points!$Q$3:$R$102,2))</f>
        <v>27</v>
      </c>
      <c r="R25" s="26"/>
      <c r="S25" s="35" t="s">
        <v>209</v>
      </c>
      <c r="T25" s="28">
        <v>14</v>
      </c>
      <c r="U25" s="40"/>
      <c r="V25" s="76"/>
      <c r="W25" s="76"/>
      <c r="X25" s="76"/>
      <c r="Y25" s="50"/>
    </row>
    <row r="26" spans="1:25" ht="12.75" customHeight="1">
      <c r="A26" s="49"/>
      <c r="B26" s="125"/>
      <c r="C26" s="26"/>
      <c r="D26" s="118"/>
      <c r="E26" s="119"/>
      <c r="F26" s="119"/>
      <c r="G26" s="120"/>
      <c r="H26" s="21" t="str">
        <f>IF(D26="","0",VLOOKUP(D26,Points!$Y$3:$Z$102,2))</f>
        <v>0</v>
      </c>
      <c r="I26" s="26"/>
      <c r="J26" s="40"/>
      <c r="K26" s="41" t="s">
        <v>41</v>
      </c>
      <c r="L26" s="121" t="s">
        <v>14</v>
      </c>
      <c r="M26" s="121"/>
      <c r="N26" s="21">
        <f>IF(L26="","0",ROUNDUP((VLOOKUP(L26,Points!$U$3:$V$102,2)/2),0))</f>
        <v>2</v>
      </c>
      <c r="O26" s="42"/>
      <c r="P26" s="36" t="s">
        <v>67</v>
      </c>
      <c r="Q26" s="21">
        <f>IF(P26="","0",VLOOKUP(P26,Points!$Q$3:$R$102,2))</f>
        <v>16</v>
      </c>
      <c r="R26" s="26"/>
      <c r="S26" s="35"/>
      <c r="T26" s="28"/>
      <c r="U26" s="40"/>
      <c r="V26" s="76"/>
      <c r="W26" s="76"/>
      <c r="X26" s="76"/>
      <c r="Y26" s="50"/>
    </row>
    <row r="27" spans="1:25" ht="12.75" customHeight="1">
      <c r="A27" s="49"/>
      <c r="B27" s="76"/>
      <c r="C27" s="26"/>
      <c r="D27" s="118"/>
      <c r="E27" s="119"/>
      <c r="F27" s="119"/>
      <c r="G27" s="120"/>
      <c r="H27" s="21" t="str">
        <f>IF(D27="","0",VLOOKUP(D27,Points!$Y$3:$Z$102,2))</f>
        <v>0</v>
      </c>
      <c r="I27" s="26"/>
      <c r="J27" s="40"/>
      <c r="K27" s="41" t="s">
        <v>40</v>
      </c>
      <c r="L27" s="121"/>
      <c r="M27" s="121"/>
      <c r="N27" s="21" t="str">
        <f>IF(L27="","0",VLOOKUP(L27,Points!$U$3:$V$102,2))</f>
        <v>0</v>
      </c>
      <c r="O27" s="42"/>
      <c r="P27" s="36"/>
      <c r="Q27" s="21" t="str">
        <f>IF(P27="","0",VLOOKUP(P27,Points!$Q$3:$R$102,2))</f>
        <v>0</v>
      </c>
      <c r="R27" s="21"/>
      <c r="S27" s="35"/>
      <c r="T27" s="28"/>
      <c r="U27" s="40"/>
      <c r="V27" s="76"/>
      <c r="W27" s="76"/>
      <c r="X27" s="76"/>
      <c r="Y27" s="50"/>
    </row>
    <row r="28" spans="1:25" ht="12.75" customHeight="1">
      <c r="A28" s="49"/>
      <c r="B28" s="75" t="str">
        <f>IF(V19&gt;Points!$A$17,"Elite","Core")</f>
        <v>Elite</v>
      </c>
      <c r="C28" s="26"/>
      <c r="D28" s="118"/>
      <c r="E28" s="119"/>
      <c r="F28" s="119"/>
      <c r="G28" s="120"/>
      <c r="H28" s="21" t="str">
        <f>IF(D28="","0",VLOOKUP(D28,Points!$Y$3:$Z$102,2))</f>
        <v>0</v>
      </c>
      <c r="I28" s="26"/>
      <c r="J28" s="40"/>
      <c r="K28" s="41" t="s">
        <v>41</v>
      </c>
      <c r="L28" s="121"/>
      <c r="M28" s="121"/>
      <c r="N28" s="21" t="str">
        <f>IF(L28="","0",ROUNDUP((VLOOKUP(L28,Points!$U$3:$V$102,2)/2),0))</f>
        <v>0</v>
      </c>
      <c r="O28" s="42"/>
      <c r="P28" s="36"/>
      <c r="Q28" s="21" t="str">
        <f>IF(P28="","0",VLOOKUP(P28,Points!$Q$3:$R$102,2))</f>
        <v>0</v>
      </c>
      <c r="R28" s="21"/>
      <c r="S28" s="35"/>
      <c r="T28" s="28"/>
      <c r="U28" s="40"/>
      <c r="V28" s="76"/>
      <c r="W28" s="76"/>
      <c r="X28" s="76"/>
      <c r="Y28" s="50"/>
    </row>
    <row r="29" spans="1:25" ht="12.75" customHeight="1">
      <c r="A29" s="51"/>
      <c r="B29" s="81"/>
      <c r="C29" s="53"/>
      <c r="D29" s="53"/>
      <c r="E29" s="53"/>
      <c r="F29" s="53"/>
      <c r="G29" s="53"/>
      <c r="H29" s="53"/>
      <c r="I29" s="53"/>
      <c r="J29" s="52"/>
      <c r="K29" s="52"/>
      <c r="L29" s="54"/>
      <c r="M29" s="54"/>
      <c r="N29" s="54"/>
      <c r="O29" s="54"/>
      <c r="P29" s="80"/>
      <c r="Q29" s="52"/>
      <c r="R29" s="52"/>
      <c r="S29" s="52"/>
      <c r="T29" s="52"/>
      <c r="U29" s="52"/>
      <c r="V29" s="52"/>
      <c r="W29" s="54"/>
      <c r="X29" s="54"/>
      <c r="Y29" s="55"/>
    </row>
    <row r="31" spans="1:25" ht="12.75">
      <c r="A31" s="43"/>
      <c r="B31" s="44"/>
      <c r="C31" s="45"/>
      <c r="D31" s="45"/>
      <c r="E31" s="45"/>
      <c r="F31" s="45"/>
      <c r="G31" s="45"/>
      <c r="H31" s="45"/>
      <c r="I31" s="45"/>
      <c r="J31" s="46"/>
      <c r="K31" s="46"/>
      <c r="L31" s="45"/>
      <c r="M31" s="45"/>
      <c r="N31" s="45"/>
      <c r="O31" s="44"/>
      <c r="P31" s="79"/>
      <c r="Q31" s="47"/>
      <c r="R31" s="47"/>
      <c r="S31" s="47"/>
      <c r="T31" s="47"/>
      <c r="U31" s="47"/>
      <c r="V31" s="46"/>
      <c r="W31" s="44"/>
      <c r="X31" s="44"/>
      <c r="Y31" s="48"/>
    </row>
    <row r="32" spans="1:25" ht="12.75" customHeight="1">
      <c r="A32" s="49"/>
      <c r="B32" s="57" t="s">
        <v>188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21" t="s">
        <v>9</v>
      </c>
      <c r="K32" s="25"/>
      <c r="L32" s="58" t="s">
        <v>39</v>
      </c>
      <c r="M32" s="8"/>
      <c r="N32" s="8" t="s">
        <v>38</v>
      </c>
      <c r="O32" s="21"/>
      <c r="P32" s="58" t="s">
        <v>8</v>
      </c>
      <c r="Q32" s="21" t="s">
        <v>9</v>
      </c>
      <c r="R32" s="21"/>
      <c r="S32" s="59" t="s">
        <v>138</v>
      </c>
      <c r="T32" s="21" t="s">
        <v>9</v>
      </c>
      <c r="U32" s="26"/>
      <c r="V32" s="38" t="s">
        <v>0</v>
      </c>
      <c r="W32" s="122" t="s">
        <v>49</v>
      </c>
      <c r="X32" s="122" t="s">
        <v>50</v>
      </c>
      <c r="Y32" s="50"/>
    </row>
    <row r="33" spans="1:25" ht="12.75">
      <c r="A33" s="83">
        <v>1</v>
      </c>
      <c r="B33" s="39" t="s">
        <v>215</v>
      </c>
      <c r="C33" s="11">
        <v>12</v>
      </c>
      <c r="D33" s="9">
        <v>5</v>
      </c>
      <c r="E33" s="9">
        <v>7</v>
      </c>
      <c r="F33" s="9">
        <v>6</v>
      </c>
      <c r="G33" s="11">
        <v>6</v>
      </c>
      <c r="H33" s="11">
        <v>3</v>
      </c>
      <c r="I33" s="11">
        <v>8</v>
      </c>
      <c r="J33" s="21">
        <f>VLOOKUP(C33,Points!$A$3:$H$15,2)+VLOOKUP(D33,Points!$A$3:$H$15,3)+VLOOKUP(E33,Points!$A$3:$H$15,4)+VLOOKUP(F33,Points!$A$3:$H$15,5)+VLOOKUP(G33,Points!$A$3:$H$15,6)+VLOOKUP(H33,Points!$A$3:$H$15,7)+VLOOKUP(I33,Points!$A$3:$H$15,8)</f>
        <v>90</v>
      </c>
      <c r="K33" s="25"/>
      <c r="L33" s="58" t="s">
        <v>94</v>
      </c>
      <c r="M33" s="9">
        <v>5</v>
      </c>
      <c r="N33" s="8">
        <f>SUM(M33:M35)+(IF(S33="Large Model","1",IF(S34="Large Model","1",IF(S35="Large Model","1",IF(S36="Large Model","1","0")))))</f>
        <v>5</v>
      </c>
      <c r="O33" s="21"/>
      <c r="P33" s="36" t="s">
        <v>55</v>
      </c>
      <c r="Q33" s="21">
        <f>IF(P33="","0",VLOOKUP(P33,Points!$Q$3:$R$102,2))</f>
        <v>12</v>
      </c>
      <c r="R33" s="21"/>
      <c r="S33" s="35" t="s">
        <v>91</v>
      </c>
      <c r="T33" s="21">
        <f>IF(S33="","0",VLOOKUP(S33,Points!$M$3:$N$102,2))</f>
        <v>4</v>
      </c>
      <c r="U33" s="26"/>
      <c r="V33" s="70">
        <f>SUM(J33:J35)+SUM(H39:H42)+N35+SUM(N39:N42)+SUM(Q33:Q36)+SUM(Q39:Q42)+SUM(T33:T36)+SUM(T39:T42)</f>
        <v>173</v>
      </c>
      <c r="W33" s="122"/>
      <c r="X33" s="122"/>
      <c r="Y33" s="50"/>
    </row>
    <row r="34" spans="1:25" ht="12.75">
      <c r="A34" s="83">
        <v>2</v>
      </c>
      <c r="B34" s="39"/>
      <c r="C34" s="19"/>
      <c r="D34" s="18"/>
      <c r="E34" s="9"/>
      <c r="F34" s="10"/>
      <c r="G34" s="12"/>
      <c r="H34" s="13"/>
      <c r="I34" s="14"/>
      <c r="J34" s="21">
        <f>VLOOKUP(D34,Points!$A$3:$H$15,3)+VLOOKUP(E34,Points!$A$3:$H$15,4)+VLOOKUP(F34,Points!$A$3:$H$15,5)</f>
        <v>0</v>
      </c>
      <c r="K34" s="25"/>
      <c r="L34" s="58" t="s">
        <v>10</v>
      </c>
      <c r="M34" s="9"/>
      <c r="N34" s="21" t="s">
        <v>9</v>
      </c>
      <c r="O34" s="21"/>
      <c r="P34" s="36" t="s">
        <v>66</v>
      </c>
      <c r="Q34" s="21">
        <f>IF(P34="","0",VLOOKUP(P34,Points!$Q$3:$R$102,2))</f>
        <v>8</v>
      </c>
      <c r="R34" s="21"/>
      <c r="S34" s="35" t="s">
        <v>105</v>
      </c>
      <c r="T34" s="21">
        <f>IF(S34="","0",VLOOKUP(S34,Points!$M$3:$N$102,2))</f>
        <v>45</v>
      </c>
      <c r="U34" s="26"/>
      <c r="V34" s="25"/>
      <c r="W34" s="122"/>
      <c r="X34" s="122"/>
      <c r="Y34" s="50"/>
    </row>
    <row r="35" spans="1:25" ht="12.75">
      <c r="A35" s="84">
        <v>3</v>
      </c>
      <c r="B35" s="39"/>
      <c r="C35" s="20"/>
      <c r="D35" s="18"/>
      <c r="E35" s="9"/>
      <c r="F35" s="10"/>
      <c r="G35" s="15"/>
      <c r="H35" s="16"/>
      <c r="I35" s="17"/>
      <c r="J35" s="21">
        <f>VLOOKUP(C35,Points!$A$3:$H$15,2)+VLOOKUP(D35,Points!$A$3:$H$15,3)+VLOOKUP(E35,Points!$A$3:$H$15,4)+VLOOKUP(F35,Points!$A$3:$H$15,5)+VLOOKUP(G35,Points!$A$3:$H$15,6)+VLOOKUP(H35,Points!$A$3:$H$15,7)+VLOOKUP(I35,Points!$A$3:$H$15,8)</f>
        <v>0</v>
      </c>
      <c r="K35" s="25"/>
      <c r="L35" s="58" t="s">
        <v>37</v>
      </c>
      <c r="M35" s="9"/>
      <c r="N35" s="21">
        <f>VLOOKUP(M33,Points!$A$3:$J$15,10)+IF(M34="","0",Points!$J$17)+IF(M35="","0",Points!$J$18)+IF(M36="","0",Points!$J$19)</f>
        <v>11</v>
      </c>
      <c r="O35" s="25"/>
      <c r="P35" s="36"/>
      <c r="Q35" s="21" t="str">
        <f>IF(P35="","0",VLOOKUP(P35,Points!$Q$3:$R$102,2))</f>
        <v>0</v>
      </c>
      <c r="R35" s="21"/>
      <c r="S35" s="35"/>
      <c r="T35" s="21" t="str">
        <f>IF(S35="","0",VLOOKUP(S35,Points!$M$3:$N$102,2))</f>
        <v>0</v>
      </c>
      <c r="U35" s="26"/>
      <c r="V35" s="40"/>
      <c r="W35" s="122"/>
      <c r="X35" s="122"/>
      <c r="Y35" s="50"/>
    </row>
    <row r="36" spans="1:25" ht="12.75">
      <c r="A36" s="76"/>
      <c r="B36" s="76"/>
      <c r="C36" s="76"/>
      <c r="D36" s="76"/>
      <c r="E36" s="76"/>
      <c r="F36" s="76"/>
      <c r="G36" s="76"/>
      <c r="H36" s="76"/>
      <c r="I36" s="76"/>
      <c r="J36" s="25"/>
      <c r="K36" s="25"/>
      <c r="L36" s="111" t="s">
        <v>174</v>
      </c>
      <c r="M36" s="73" t="str">
        <f>(IF(S33="Large Model","Yes",IF(S34="Large Model","Yes",IF(S35="Large Model","Yes",IF(S36="Large Model","Yes","No")))))</f>
        <v>No</v>
      </c>
      <c r="N36" s="25"/>
      <c r="O36" s="25"/>
      <c r="P36" s="36"/>
      <c r="Q36" s="21" t="str">
        <f>IF(P36="","0",VLOOKUP(P36,Points!$Q$3:$R$102,2))</f>
        <v>0</v>
      </c>
      <c r="R36" s="21"/>
      <c r="S36" s="35"/>
      <c r="T36" s="21" t="str">
        <f>IF(S36="","0",VLOOKUP(S36,Points!$M$3:$N$102,2))</f>
        <v>0</v>
      </c>
      <c r="U36" s="26"/>
      <c r="V36" s="40"/>
      <c r="W36" s="8"/>
      <c r="X36" s="56">
        <f>SUM(V33*W36)</f>
        <v>0</v>
      </c>
      <c r="Y36" s="50"/>
    </row>
    <row r="37" spans="1:25" ht="12.75">
      <c r="A37" s="49"/>
      <c r="B37" s="123" t="s">
        <v>218</v>
      </c>
      <c r="C37" s="26"/>
      <c r="D37" s="26"/>
      <c r="E37" s="26"/>
      <c r="F37" s="26"/>
      <c r="G37" s="26"/>
      <c r="H37" s="26"/>
      <c r="I37" s="26"/>
      <c r="J37" s="25"/>
      <c r="K37" s="25"/>
      <c r="L37" s="26"/>
      <c r="M37" s="26"/>
      <c r="N37" s="26"/>
      <c r="O37" s="26"/>
      <c r="P37" s="75"/>
      <c r="Q37" s="25"/>
      <c r="R37" s="25"/>
      <c r="S37" s="25"/>
      <c r="T37" s="25"/>
      <c r="U37" s="25"/>
      <c r="V37" s="25"/>
      <c r="W37" s="26"/>
      <c r="X37" s="42"/>
      <c r="Y37" s="50"/>
    </row>
    <row r="38" spans="1:25" ht="12.75">
      <c r="A38" s="49"/>
      <c r="B38" s="124"/>
      <c r="C38" s="26"/>
      <c r="D38" s="126" t="s">
        <v>121</v>
      </c>
      <c r="E38" s="127"/>
      <c r="F38" s="127"/>
      <c r="G38" s="128"/>
      <c r="H38" s="21" t="s">
        <v>9</v>
      </c>
      <c r="I38" s="26"/>
      <c r="J38" s="40"/>
      <c r="K38" s="40"/>
      <c r="L38" s="129" t="s">
        <v>29</v>
      </c>
      <c r="M38" s="129"/>
      <c r="N38" s="21" t="s">
        <v>9</v>
      </c>
      <c r="O38" s="42"/>
      <c r="P38" s="58" t="s">
        <v>190</v>
      </c>
      <c r="Q38" s="21" t="s">
        <v>9</v>
      </c>
      <c r="R38" s="21"/>
      <c r="S38" s="59" t="s">
        <v>51</v>
      </c>
      <c r="T38" s="77" t="s">
        <v>9</v>
      </c>
      <c r="U38" s="40"/>
      <c r="V38" s="76"/>
      <c r="W38" s="76"/>
      <c r="X38" s="76"/>
      <c r="Y38" s="50"/>
    </row>
    <row r="39" spans="1:25" ht="12.75" customHeight="1">
      <c r="A39" s="49"/>
      <c r="B39" s="124"/>
      <c r="C39" s="26"/>
      <c r="D39" s="118"/>
      <c r="E39" s="119"/>
      <c r="F39" s="119"/>
      <c r="G39" s="120"/>
      <c r="H39" s="21" t="str">
        <f>IF(D39="","0",VLOOKUP(D39,Points!$Y$3:$Z$102,2))</f>
        <v>0</v>
      </c>
      <c r="I39" s="26"/>
      <c r="J39" s="40"/>
      <c r="K39" s="41" t="s">
        <v>40</v>
      </c>
      <c r="L39" s="121" t="s">
        <v>14</v>
      </c>
      <c r="M39" s="121"/>
      <c r="N39" s="21">
        <f>IF(L39="","0",VLOOKUP(L39,Points!$U$3:$V$102,2))</f>
        <v>3</v>
      </c>
      <c r="O39" s="42"/>
      <c r="P39" s="36"/>
      <c r="Q39" s="21" t="str">
        <f>IF(P39="","0",VLOOKUP(P39,Points!$Q$3:$R$102,2))</f>
        <v>0</v>
      </c>
      <c r="R39" s="26"/>
      <c r="S39" s="35"/>
      <c r="T39" s="28"/>
      <c r="U39" s="40"/>
      <c r="V39" s="76"/>
      <c r="W39" s="76"/>
      <c r="X39" s="76"/>
      <c r="Y39" s="50"/>
    </row>
    <row r="40" spans="1:25" ht="12.75" customHeight="1">
      <c r="A40" s="49"/>
      <c r="B40" s="125"/>
      <c r="C40" s="26"/>
      <c r="D40" s="118"/>
      <c r="E40" s="119"/>
      <c r="F40" s="119"/>
      <c r="G40" s="120"/>
      <c r="H40" s="21" t="str">
        <f>IF(D40="","0",VLOOKUP(D40,Points!$Y$3:$Z$102,2))</f>
        <v>0</v>
      </c>
      <c r="I40" s="26"/>
      <c r="J40" s="40"/>
      <c r="K40" s="41" t="s">
        <v>41</v>
      </c>
      <c r="L40" s="121"/>
      <c r="M40" s="121"/>
      <c r="N40" s="21" t="str">
        <f>IF(L40="","0",ROUNDUP((VLOOKUP(L40,Points!$U$3:$V$102,2)/2),0))</f>
        <v>0</v>
      </c>
      <c r="O40" s="42"/>
      <c r="P40" s="36"/>
      <c r="Q40" s="21" t="str">
        <f>IF(P40="","0",VLOOKUP(P40,Points!$Q$3:$R$102,2))</f>
        <v>0</v>
      </c>
      <c r="R40" s="26"/>
      <c r="S40" s="35"/>
      <c r="T40" s="28"/>
      <c r="U40" s="40"/>
      <c r="V40" s="76"/>
      <c r="W40" s="76"/>
      <c r="X40" s="76"/>
      <c r="Y40" s="50"/>
    </row>
    <row r="41" spans="1:25" ht="12.75" customHeight="1">
      <c r="A41" s="49"/>
      <c r="B41" s="76"/>
      <c r="C41" s="26"/>
      <c r="D41" s="118"/>
      <c r="E41" s="119"/>
      <c r="F41" s="119"/>
      <c r="G41" s="120"/>
      <c r="H41" s="21" t="str">
        <f>IF(D41="","0",VLOOKUP(D41,Points!$Y$3:$Z$102,2))</f>
        <v>0</v>
      </c>
      <c r="I41" s="26"/>
      <c r="J41" s="40"/>
      <c r="K41" s="41" t="s">
        <v>40</v>
      </c>
      <c r="L41" s="121"/>
      <c r="M41" s="121"/>
      <c r="N41" s="21" t="str">
        <f>IF(L41="","0",VLOOKUP(L41,Points!$U$3:$V$102,2))</f>
        <v>0</v>
      </c>
      <c r="O41" s="42"/>
      <c r="P41" s="36"/>
      <c r="Q41" s="21" t="str">
        <f>IF(P41="","0",VLOOKUP(P41,Points!$Q$3:$R$102,2))</f>
        <v>0</v>
      </c>
      <c r="R41" s="21"/>
      <c r="S41" s="35"/>
      <c r="T41" s="28"/>
      <c r="U41" s="40"/>
      <c r="V41" s="76"/>
      <c r="W41" s="76"/>
      <c r="X41" s="76"/>
      <c r="Y41" s="50"/>
    </row>
    <row r="42" spans="1:25" ht="12.75" customHeight="1">
      <c r="A42" s="49"/>
      <c r="B42" s="75" t="str">
        <f>IF(V33&gt;Points!$A$17,"Elite","Core")</f>
        <v>Elite</v>
      </c>
      <c r="C42" s="26"/>
      <c r="D42" s="118"/>
      <c r="E42" s="119"/>
      <c r="F42" s="119"/>
      <c r="G42" s="120"/>
      <c r="H42" s="21" t="str">
        <f>IF(D42="","0",VLOOKUP(D42,Points!$Y$3:$Z$102,2))</f>
        <v>0</v>
      </c>
      <c r="I42" s="26"/>
      <c r="J42" s="40"/>
      <c r="K42" s="41" t="s">
        <v>41</v>
      </c>
      <c r="L42" s="121"/>
      <c r="M42" s="121"/>
      <c r="N42" s="21" t="str">
        <f>IF(L42="","0",ROUNDUP((VLOOKUP(L42,Points!$U$3:$V$102,2)/2),0))</f>
        <v>0</v>
      </c>
      <c r="O42" s="42"/>
      <c r="P42" s="36"/>
      <c r="Q42" s="21" t="str">
        <f>IF(P42="","0",VLOOKUP(P42,Points!$Q$3:$R$102,2))</f>
        <v>0</v>
      </c>
      <c r="R42" s="21"/>
      <c r="S42" s="35"/>
      <c r="T42" s="28"/>
      <c r="U42" s="40"/>
      <c r="V42" s="76"/>
      <c r="W42" s="76"/>
      <c r="X42" s="76"/>
      <c r="Y42" s="50"/>
    </row>
    <row r="43" spans="1:25" ht="12.75" customHeight="1">
      <c r="A43" s="51"/>
      <c r="B43" s="81"/>
      <c r="C43" s="53"/>
      <c r="D43" s="53"/>
      <c r="E43" s="53"/>
      <c r="F43" s="53"/>
      <c r="G43" s="53"/>
      <c r="H43" s="53"/>
      <c r="I43" s="53"/>
      <c r="J43" s="52"/>
      <c r="K43" s="52"/>
      <c r="L43" s="54"/>
      <c r="M43" s="54"/>
      <c r="N43" s="54"/>
      <c r="O43" s="54"/>
      <c r="P43" s="80"/>
      <c r="Q43" s="52"/>
      <c r="R43" s="52"/>
      <c r="S43" s="52"/>
      <c r="T43" s="52"/>
      <c r="U43" s="52"/>
      <c r="V43" s="52"/>
      <c r="W43" s="54"/>
      <c r="X43" s="54"/>
      <c r="Y43" s="55"/>
    </row>
    <row r="45" spans="1:25" ht="12.75">
      <c r="A45" s="43"/>
      <c r="B45" s="44"/>
      <c r="C45" s="45"/>
      <c r="D45" s="45"/>
      <c r="E45" s="45"/>
      <c r="F45" s="45"/>
      <c r="G45" s="45"/>
      <c r="H45" s="45"/>
      <c r="I45" s="45"/>
      <c r="J45" s="46"/>
      <c r="K45" s="46"/>
      <c r="L45" s="45"/>
      <c r="M45" s="45"/>
      <c r="N45" s="45"/>
      <c r="O45" s="44"/>
      <c r="P45" s="79"/>
      <c r="Q45" s="47"/>
      <c r="R45" s="47"/>
      <c r="S45" s="47"/>
      <c r="T45" s="47"/>
      <c r="U45" s="47"/>
      <c r="V45" s="46"/>
      <c r="W45" s="44"/>
      <c r="X45" s="44"/>
      <c r="Y45" s="48"/>
    </row>
    <row r="46" spans="1:25" ht="12.75" customHeight="1">
      <c r="A46" s="49"/>
      <c r="B46" s="57" t="s">
        <v>188</v>
      </c>
      <c r="C46" s="8" t="s">
        <v>1</v>
      </c>
      <c r="D46" s="8" t="s">
        <v>2</v>
      </c>
      <c r="E46" s="8" t="s">
        <v>3</v>
      </c>
      <c r="F46" s="8" t="s">
        <v>4</v>
      </c>
      <c r="G46" s="8" t="s">
        <v>5</v>
      </c>
      <c r="H46" s="8" t="s">
        <v>6</v>
      </c>
      <c r="I46" s="8" t="s">
        <v>7</v>
      </c>
      <c r="J46" s="21" t="s">
        <v>9</v>
      </c>
      <c r="K46" s="25"/>
      <c r="L46" s="58" t="s">
        <v>39</v>
      </c>
      <c r="M46" s="8"/>
      <c r="N46" s="8" t="s">
        <v>38</v>
      </c>
      <c r="O46" s="21"/>
      <c r="P46" s="58" t="s">
        <v>8</v>
      </c>
      <c r="Q46" s="21" t="s">
        <v>9</v>
      </c>
      <c r="R46" s="21"/>
      <c r="S46" s="59" t="s">
        <v>138</v>
      </c>
      <c r="T46" s="21" t="s">
        <v>9</v>
      </c>
      <c r="U46" s="26"/>
      <c r="V46" s="38" t="s">
        <v>0</v>
      </c>
      <c r="W46" s="122" t="s">
        <v>49</v>
      </c>
      <c r="X46" s="122" t="s">
        <v>50</v>
      </c>
      <c r="Y46" s="50"/>
    </row>
    <row r="47" spans="1:25" ht="12.75">
      <c r="A47" s="83">
        <v>1</v>
      </c>
      <c r="B47" s="39" t="s">
        <v>221</v>
      </c>
      <c r="C47" s="11">
        <v>10</v>
      </c>
      <c r="D47" s="9">
        <v>4</v>
      </c>
      <c r="E47" s="9">
        <v>6</v>
      </c>
      <c r="F47" s="9">
        <v>5</v>
      </c>
      <c r="G47" s="11">
        <v>5</v>
      </c>
      <c r="H47" s="11">
        <v>2</v>
      </c>
      <c r="I47" s="11">
        <v>2</v>
      </c>
      <c r="J47" s="21">
        <f>VLOOKUP(C47,Points!$A$3:$H$15,2)+VLOOKUP(D47,Points!$A$3:$H$15,3)+VLOOKUP(E47,Points!$A$3:$H$15,4)+VLOOKUP(F47,Points!$A$3:$H$15,5)+VLOOKUP(G47,Points!$A$3:$H$15,6)+VLOOKUP(H47,Points!$A$3:$H$15,7)+VLOOKUP(I47,Points!$A$3:$H$15,8)</f>
        <v>41</v>
      </c>
      <c r="K47" s="25"/>
      <c r="L47" s="58" t="s">
        <v>94</v>
      </c>
      <c r="M47" s="9">
        <v>3</v>
      </c>
      <c r="N47" s="8">
        <f>SUM(M47:M49)+(IF(S47="Large Model","1",IF(S48="Large Model","1",IF(S49="Large Model","1",IF(S50="Large Model","1","0")))))</f>
        <v>3</v>
      </c>
      <c r="O47" s="21"/>
      <c r="P47" s="36"/>
      <c r="Q47" s="21" t="str">
        <f>IF(P47="","0",VLOOKUP(P47,Points!$Q$3:$R$102,2))</f>
        <v>0</v>
      </c>
      <c r="R47" s="21"/>
      <c r="S47" s="35" t="s">
        <v>91</v>
      </c>
      <c r="T47" s="21">
        <f>IF(S47="","0",VLOOKUP(S47,Points!$M$3:$N$102,2))</f>
        <v>4</v>
      </c>
      <c r="U47" s="26"/>
      <c r="V47" s="70">
        <f>SUM(J47:J49)+SUM(H53:H56)+N49+SUM(N53:N56)+SUM(Q47:Q50)+SUM(Q53:Q56)+SUM(T47:T50)+SUM(T53:T56)</f>
        <v>64</v>
      </c>
      <c r="W47" s="122"/>
      <c r="X47" s="122"/>
      <c r="Y47" s="50"/>
    </row>
    <row r="48" spans="1:25" ht="12.75">
      <c r="A48" s="83">
        <v>2</v>
      </c>
      <c r="B48" s="39"/>
      <c r="C48" s="19"/>
      <c r="D48" s="18"/>
      <c r="E48" s="9"/>
      <c r="F48" s="10"/>
      <c r="G48" s="12"/>
      <c r="H48" s="13"/>
      <c r="I48" s="14"/>
      <c r="J48" s="21">
        <f>VLOOKUP(D48,Points!$A$3:$H$15,3)+VLOOKUP(E48,Points!$A$3:$H$15,4)+VLOOKUP(F48,Points!$A$3:$H$15,5)</f>
        <v>0</v>
      </c>
      <c r="K48" s="25"/>
      <c r="L48" s="58" t="s">
        <v>10</v>
      </c>
      <c r="M48" s="9"/>
      <c r="N48" s="21" t="s">
        <v>9</v>
      </c>
      <c r="O48" s="21"/>
      <c r="P48" s="36"/>
      <c r="Q48" s="21" t="str">
        <f>IF(P48="","0",VLOOKUP(P48,Points!$Q$3:$R$102,2))</f>
        <v>0</v>
      </c>
      <c r="R48" s="21"/>
      <c r="S48" s="35"/>
      <c r="T48" s="21" t="str">
        <f>IF(S48="","0",VLOOKUP(S48,Points!$M$3:$N$102,2))</f>
        <v>0</v>
      </c>
      <c r="U48" s="26"/>
      <c r="V48" s="25"/>
      <c r="W48" s="122"/>
      <c r="X48" s="122"/>
      <c r="Y48" s="50"/>
    </row>
    <row r="49" spans="1:25" ht="12.75">
      <c r="A49" s="84">
        <v>3</v>
      </c>
      <c r="B49" s="39"/>
      <c r="C49" s="20"/>
      <c r="D49" s="18"/>
      <c r="E49" s="9"/>
      <c r="F49" s="10"/>
      <c r="G49" s="15"/>
      <c r="H49" s="16"/>
      <c r="I49" s="17"/>
      <c r="J49" s="21">
        <f>VLOOKUP(C49,Points!$A$3:$H$15,2)+VLOOKUP(D49,Points!$A$3:$H$15,3)+VLOOKUP(E49,Points!$A$3:$H$15,4)+VLOOKUP(F49,Points!$A$3:$H$15,5)+VLOOKUP(G49,Points!$A$3:$H$15,6)+VLOOKUP(H49,Points!$A$3:$H$15,7)+VLOOKUP(I49,Points!$A$3:$H$15,8)</f>
        <v>0</v>
      </c>
      <c r="K49" s="25"/>
      <c r="L49" s="58" t="s">
        <v>37</v>
      </c>
      <c r="M49" s="9"/>
      <c r="N49" s="21">
        <f>VLOOKUP(M47,Points!$A$3:$J$15,10)+IF(M48="","0",Points!$J$17)+IF(M49="","0",Points!$J$18)+IF(M50="","0",Points!$J$19)</f>
        <v>4</v>
      </c>
      <c r="O49" s="25"/>
      <c r="P49" s="36"/>
      <c r="Q49" s="21" t="str">
        <f>IF(P49="","0",VLOOKUP(P49,Points!$Q$3:$R$102,2))</f>
        <v>0</v>
      </c>
      <c r="R49" s="21"/>
      <c r="S49" s="35"/>
      <c r="T49" s="21" t="str">
        <f>IF(S49="","0",VLOOKUP(S49,Points!$M$3:$N$102,2))</f>
        <v>0</v>
      </c>
      <c r="U49" s="26"/>
      <c r="V49" s="40"/>
      <c r="W49" s="122"/>
      <c r="X49" s="122"/>
      <c r="Y49" s="50"/>
    </row>
    <row r="50" spans="1:25" ht="12.75">
      <c r="A50" s="76"/>
      <c r="B50" s="76"/>
      <c r="C50" s="76"/>
      <c r="D50" s="76"/>
      <c r="E50" s="76"/>
      <c r="F50" s="76"/>
      <c r="G50" s="76"/>
      <c r="H50" s="76"/>
      <c r="I50" s="76"/>
      <c r="J50" s="25"/>
      <c r="K50" s="25"/>
      <c r="L50" s="111" t="s">
        <v>174</v>
      </c>
      <c r="M50" s="73" t="str">
        <f>(IF(S47="Large Model","Yes",IF(S48="Large Model","Yes",IF(S49="Large Model","Yes",IF(S50="Large Model","Yes","No")))))</f>
        <v>No</v>
      </c>
      <c r="N50" s="25"/>
      <c r="O50" s="25"/>
      <c r="P50" s="36"/>
      <c r="Q50" s="21" t="str">
        <f>IF(P50="","0",VLOOKUP(P50,Points!$Q$3:$R$102,2))</f>
        <v>0</v>
      </c>
      <c r="R50" s="21"/>
      <c r="S50" s="35"/>
      <c r="T50" s="21" t="str">
        <f>IF(S50="","0",VLOOKUP(S50,Points!$M$3:$N$102,2))</f>
        <v>0</v>
      </c>
      <c r="U50" s="26"/>
      <c r="V50" s="40"/>
      <c r="W50" s="8"/>
      <c r="X50" s="56">
        <f>SUM(V47*W50)</f>
        <v>0</v>
      </c>
      <c r="Y50" s="50"/>
    </row>
    <row r="51" spans="1:25" ht="12.75">
      <c r="A51" s="49"/>
      <c r="B51" s="123"/>
      <c r="C51" s="26"/>
      <c r="D51" s="26"/>
      <c r="E51" s="26"/>
      <c r="F51" s="26"/>
      <c r="G51" s="26"/>
      <c r="H51" s="26"/>
      <c r="I51" s="26"/>
      <c r="J51" s="25"/>
      <c r="K51" s="25"/>
      <c r="L51" s="26"/>
      <c r="M51" s="26"/>
      <c r="N51" s="26"/>
      <c r="O51" s="26"/>
      <c r="P51" s="75"/>
      <c r="Q51" s="25"/>
      <c r="R51" s="25"/>
      <c r="S51" s="25"/>
      <c r="T51" s="25"/>
      <c r="U51" s="25"/>
      <c r="V51" s="25"/>
      <c r="W51" s="26"/>
      <c r="X51" s="42"/>
      <c r="Y51" s="50"/>
    </row>
    <row r="52" spans="1:25" ht="12.75">
      <c r="A52" s="49"/>
      <c r="B52" s="124"/>
      <c r="C52" s="26"/>
      <c r="D52" s="126" t="s">
        <v>121</v>
      </c>
      <c r="E52" s="127"/>
      <c r="F52" s="127"/>
      <c r="G52" s="128"/>
      <c r="H52" s="21" t="s">
        <v>9</v>
      </c>
      <c r="I52" s="26"/>
      <c r="J52" s="40"/>
      <c r="K52" s="40"/>
      <c r="L52" s="129" t="s">
        <v>29</v>
      </c>
      <c r="M52" s="129"/>
      <c r="N52" s="21" t="s">
        <v>9</v>
      </c>
      <c r="O52" s="42"/>
      <c r="P52" s="58" t="s">
        <v>190</v>
      </c>
      <c r="Q52" s="21" t="s">
        <v>9</v>
      </c>
      <c r="R52" s="21"/>
      <c r="S52" s="59" t="s">
        <v>51</v>
      </c>
      <c r="T52" s="77" t="s">
        <v>9</v>
      </c>
      <c r="U52" s="40"/>
      <c r="V52" s="76"/>
      <c r="W52" s="76"/>
      <c r="X52" s="76"/>
      <c r="Y52" s="50"/>
    </row>
    <row r="53" spans="1:25" ht="12.75" customHeight="1">
      <c r="A53" s="49"/>
      <c r="B53" s="124"/>
      <c r="C53" s="26"/>
      <c r="D53" s="118" t="s">
        <v>139</v>
      </c>
      <c r="E53" s="119"/>
      <c r="F53" s="119"/>
      <c r="G53" s="120"/>
      <c r="H53" s="21">
        <f>IF(D53="","0",VLOOKUP(D53,Points!$Y$3:$Z$102,2))</f>
        <v>12</v>
      </c>
      <c r="I53" s="26"/>
      <c r="J53" s="40"/>
      <c r="K53" s="41" t="s">
        <v>40</v>
      </c>
      <c r="L53" s="121" t="s">
        <v>14</v>
      </c>
      <c r="M53" s="121"/>
      <c r="N53" s="21">
        <f>IF(L53="","0",VLOOKUP(L53,Points!$U$3:$V$102,2))</f>
        <v>3</v>
      </c>
      <c r="O53" s="42"/>
      <c r="P53" s="36"/>
      <c r="Q53" s="21" t="str">
        <f>IF(P53="","0",VLOOKUP(P53,Points!$Q$3:$R$102,2))</f>
        <v>0</v>
      </c>
      <c r="R53" s="26"/>
      <c r="S53" s="35"/>
      <c r="T53" s="28"/>
      <c r="U53" s="40"/>
      <c r="V53" s="76"/>
      <c r="W53" s="76"/>
      <c r="X53" s="76"/>
      <c r="Y53" s="50"/>
    </row>
    <row r="54" spans="1:25" ht="12.75" customHeight="1">
      <c r="A54" s="49"/>
      <c r="B54" s="125"/>
      <c r="C54" s="26"/>
      <c r="D54" s="118"/>
      <c r="E54" s="119"/>
      <c r="F54" s="119"/>
      <c r="G54" s="120"/>
      <c r="H54" s="21" t="str">
        <f>IF(D54="","0",VLOOKUP(D54,Points!$Y$3:$Z$102,2))</f>
        <v>0</v>
      </c>
      <c r="I54" s="26"/>
      <c r="J54" s="40"/>
      <c r="K54" s="41" t="s">
        <v>41</v>
      </c>
      <c r="L54" s="121"/>
      <c r="M54" s="121"/>
      <c r="N54" s="21" t="str">
        <f>IF(L54="","0",ROUNDUP((VLOOKUP(L54,Points!$U$3:$V$102,2)/2),0))</f>
        <v>0</v>
      </c>
      <c r="O54" s="42"/>
      <c r="P54" s="36"/>
      <c r="Q54" s="21" t="str">
        <f>IF(P54="","0",VLOOKUP(P54,Points!$Q$3:$R$102,2))</f>
        <v>0</v>
      </c>
      <c r="R54" s="26"/>
      <c r="S54" s="35"/>
      <c r="T54" s="28"/>
      <c r="U54" s="40"/>
      <c r="V54" s="76"/>
      <c r="W54" s="76"/>
      <c r="X54" s="76"/>
      <c r="Y54" s="50"/>
    </row>
    <row r="55" spans="1:25" ht="12.75" customHeight="1">
      <c r="A55" s="49"/>
      <c r="B55" s="76"/>
      <c r="C55" s="26"/>
      <c r="D55" s="118"/>
      <c r="E55" s="119"/>
      <c r="F55" s="119"/>
      <c r="G55" s="120"/>
      <c r="H55" s="21" t="str">
        <f>IF(D55="","0",VLOOKUP(D55,Points!$Y$3:$Z$102,2))</f>
        <v>0</v>
      </c>
      <c r="I55" s="26"/>
      <c r="J55" s="40"/>
      <c r="K55" s="41" t="s">
        <v>40</v>
      </c>
      <c r="L55" s="121"/>
      <c r="M55" s="121"/>
      <c r="N55" s="21" t="str">
        <f>IF(L55="","0",VLOOKUP(L55,Points!$U$3:$V$102,2))</f>
        <v>0</v>
      </c>
      <c r="O55" s="42"/>
      <c r="P55" s="36"/>
      <c r="Q55" s="21" t="str">
        <f>IF(P55="","0",VLOOKUP(P55,Points!$Q$3:$R$102,2))</f>
        <v>0</v>
      </c>
      <c r="R55" s="21"/>
      <c r="S55" s="35"/>
      <c r="T55" s="28"/>
      <c r="U55" s="40"/>
      <c r="V55" s="76"/>
      <c r="W55" s="76"/>
      <c r="X55" s="76"/>
      <c r="Y55" s="50"/>
    </row>
    <row r="56" spans="1:25" ht="12.75" customHeight="1">
      <c r="A56" s="49"/>
      <c r="B56" s="75" t="str">
        <f>IF(V47&gt;Points!$A$17,"Elite","Core")</f>
        <v>Elite</v>
      </c>
      <c r="C56" s="26"/>
      <c r="D56" s="118"/>
      <c r="E56" s="119"/>
      <c r="F56" s="119"/>
      <c r="G56" s="120"/>
      <c r="H56" s="21" t="str">
        <f>IF(D56="","0",VLOOKUP(D56,Points!$Y$3:$Z$102,2))</f>
        <v>0</v>
      </c>
      <c r="I56" s="26"/>
      <c r="J56" s="40"/>
      <c r="K56" s="41" t="s">
        <v>41</v>
      </c>
      <c r="L56" s="121"/>
      <c r="M56" s="121"/>
      <c r="N56" s="21" t="str">
        <f>IF(L56="","0",ROUNDUP((VLOOKUP(L56,Points!$U$3:$V$102,2)/2),0))</f>
        <v>0</v>
      </c>
      <c r="O56" s="42"/>
      <c r="P56" s="36"/>
      <c r="Q56" s="21" t="str">
        <f>IF(P56="","0",VLOOKUP(P56,Points!$Q$3:$R$102,2))</f>
        <v>0</v>
      </c>
      <c r="R56" s="21"/>
      <c r="S56" s="35"/>
      <c r="T56" s="28"/>
      <c r="U56" s="40"/>
      <c r="V56" s="76"/>
      <c r="W56" s="76"/>
      <c r="X56" s="76"/>
      <c r="Y56" s="50"/>
    </row>
    <row r="57" spans="1:25" ht="12.75" customHeight="1">
      <c r="A57" s="51"/>
      <c r="B57" s="81"/>
      <c r="C57" s="53"/>
      <c r="D57" s="53"/>
      <c r="E57" s="53"/>
      <c r="F57" s="53"/>
      <c r="G57" s="53"/>
      <c r="H57" s="53"/>
      <c r="I57" s="53"/>
      <c r="J57" s="52"/>
      <c r="K57" s="52"/>
      <c r="L57" s="54"/>
      <c r="M57" s="54"/>
      <c r="N57" s="54"/>
      <c r="O57" s="54"/>
      <c r="P57" s="80"/>
      <c r="Q57" s="52"/>
      <c r="R57" s="52"/>
      <c r="S57" s="52"/>
      <c r="T57" s="52"/>
      <c r="U57" s="52"/>
      <c r="V57" s="52"/>
      <c r="W57" s="54"/>
      <c r="X57" s="54"/>
      <c r="Y57" s="55"/>
    </row>
    <row r="58" ht="12.75" customHeight="1">
      <c r="B58" s="82"/>
    </row>
    <row r="59" spans="1:25" ht="12.75">
      <c r="A59" s="43"/>
      <c r="B59" s="44"/>
      <c r="C59" s="45"/>
      <c r="D59" s="45"/>
      <c r="E59" s="45"/>
      <c r="F59" s="45"/>
      <c r="G59" s="45"/>
      <c r="H59" s="45"/>
      <c r="I59" s="45"/>
      <c r="J59" s="46"/>
      <c r="K59" s="46"/>
      <c r="L59" s="45"/>
      <c r="M59" s="45"/>
      <c r="N59" s="45"/>
      <c r="O59" s="44"/>
      <c r="P59" s="79"/>
      <c r="Q59" s="47"/>
      <c r="R59" s="47"/>
      <c r="S59" s="47"/>
      <c r="T59" s="47"/>
      <c r="U59" s="47"/>
      <c r="V59" s="46"/>
      <c r="W59" s="44"/>
      <c r="X59" s="44"/>
      <c r="Y59" s="48"/>
    </row>
    <row r="60" spans="1:25" ht="12.75" customHeight="1">
      <c r="A60" s="49"/>
      <c r="B60" s="57" t="s">
        <v>188</v>
      </c>
      <c r="C60" s="8" t="s">
        <v>1</v>
      </c>
      <c r="D60" s="8" t="s">
        <v>2</v>
      </c>
      <c r="E60" s="8" t="s">
        <v>3</v>
      </c>
      <c r="F60" s="8" t="s">
        <v>4</v>
      </c>
      <c r="G60" s="8" t="s">
        <v>5</v>
      </c>
      <c r="H60" s="8" t="s">
        <v>6</v>
      </c>
      <c r="I60" s="8" t="s">
        <v>7</v>
      </c>
      <c r="J60" s="21" t="s">
        <v>9</v>
      </c>
      <c r="K60" s="25"/>
      <c r="L60" s="58" t="s">
        <v>39</v>
      </c>
      <c r="M60" s="8"/>
      <c r="N60" s="8" t="s">
        <v>38</v>
      </c>
      <c r="O60" s="21"/>
      <c r="P60" s="58" t="s">
        <v>8</v>
      </c>
      <c r="Q60" s="21" t="s">
        <v>9</v>
      </c>
      <c r="R60" s="21"/>
      <c r="S60" s="59" t="s">
        <v>138</v>
      </c>
      <c r="T60" s="21" t="s">
        <v>9</v>
      </c>
      <c r="U60" s="26"/>
      <c r="V60" s="38" t="s">
        <v>0</v>
      </c>
      <c r="W60" s="122" t="s">
        <v>49</v>
      </c>
      <c r="X60" s="122" t="s">
        <v>50</v>
      </c>
      <c r="Y60" s="50"/>
    </row>
    <row r="61" spans="1:25" ht="12.75">
      <c r="A61" s="83">
        <v>1</v>
      </c>
      <c r="B61" s="39" t="s">
        <v>246</v>
      </c>
      <c r="C61" s="11">
        <v>10</v>
      </c>
      <c r="D61" s="9">
        <v>2</v>
      </c>
      <c r="E61" s="9">
        <v>6</v>
      </c>
      <c r="F61" s="9">
        <v>4</v>
      </c>
      <c r="G61" s="11">
        <v>4</v>
      </c>
      <c r="H61" s="11">
        <v>2</v>
      </c>
      <c r="I61" s="11">
        <v>2</v>
      </c>
      <c r="J61" s="21">
        <f>VLOOKUP(C61,Points!$A$3:$H$15,2)+VLOOKUP(D61,Points!$A$3:$H$15,3)+VLOOKUP(E61,Points!$A$3:$H$15,4)+VLOOKUP(F61,Points!$A$3:$H$15,5)+VLOOKUP(G61,Points!$A$3:$H$15,6)+VLOOKUP(H61,Points!$A$3:$H$15,7)+VLOOKUP(I61,Points!$A$3:$H$15,8)</f>
        <v>32</v>
      </c>
      <c r="K61" s="25"/>
      <c r="L61" s="58" t="s">
        <v>94</v>
      </c>
      <c r="M61" s="9">
        <v>3</v>
      </c>
      <c r="N61" s="8">
        <f>SUM(M61:M63)+(IF(S61="Large Model","1",IF(S62="Large Model","1",IF(S63="Large Model","1",IF(S64="Large Model","1","0")))))</f>
        <v>3</v>
      </c>
      <c r="O61" s="21"/>
      <c r="P61" s="36"/>
      <c r="Q61" s="21" t="str">
        <f>IF(P61="","0",VLOOKUP(P61,Points!$Q$3:$R$102,2))</f>
        <v>0</v>
      </c>
      <c r="R61" s="21"/>
      <c r="S61" s="35" t="s">
        <v>91</v>
      </c>
      <c r="T61" s="21">
        <f>IF(S61="","0",VLOOKUP(S61,Points!$M$3:$N$102,2))</f>
        <v>4</v>
      </c>
      <c r="U61" s="26"/>
      <c r="V61" s="70">
        <f>SUM(J61:J63)+SUM(H67:H70)+N63+SUM(N67:N70)+SUM(Q61:Q64)+SUM(Q67:Q70)+SUM(T61:T64)+SUM(T67:T70)</f>
        <v>54</v>
      </c>
      <c r="W61" s="122"/>
      <c r="X61" s="122"/>
      <c r="Y61" s="50"/>
    </row>
    <row r="62" spans="1:25" ht="12.75">
      <c r="A62" s="83">
        <v>2</v>
      </c>
      <c r="B62" s="39"/>
      <c r="C62" s="19"/>
      <c r="D62" s="18"/>
      <c r="E62" s="9"/>
      <c r="F62" s="10"/>
      <c r="G62" s="12"/>
      <c r="H62" s="13"/>
      <c r="I62" s="14"/>
      <c r="J62" s="21">
        <f>VLOOKUP(D62,Points!$A$3:$H$15,3)+VLOOKUP(E62,Points!$A$3:$H$15,4)+VLOOKUP(F62,Points!$A$3:$H$15,5)</f>
        <v>0</v>
      </c>
      <c r="K62" s="25"/>
      <c r="L62" s="58" t="s">
        <v>10</v>
      </c>
      <c r="M62" s="9"/>
      <c r="N62" s="21" t="s">
        <v>9</v>
      </c>
      <c r="O62" s="21"/>
      <c r="P62" s="36"/>
      <c r="Q62" s="21" t="str">
        <f>IF(P62="","0",VLOOKUP(P62,Points!$Q$3:$R$102,2))</f>
        <v>0</v>
      </c>
      <c r="R62" s="21"/>
      <c r="S62" s="35" t="s">
        <v>66</v>
      </c>
      <c r="T62" s="21">
        <f>IF(S62="","0",VLOOKUP(S62,Points!$M$3:$N$102,2))</f>
        <v>6</v>
      </c>
      <c r="U62" s="26"/>
      <c r="V62" s="25"/>
      <c r="W62" s="122"/>
      <c r="X62" s="122"/>
      <c r="Y62" s="50"/>
    </row>
    <row r="63" spans="1:25" ht="12.75">
      <c r="A63" s="84">
        <v>3</v>
      </c>
      <c r="B63" s="39"/>
      <c r="C63" s="20"/>
      <c r="D63" s="18"/>
      <c r="E63" s="9"/>
      <c r="F63" s="10"/>
      <c r="G63" s="15"/>
      <c r="H63" s="16"/>
      <c r="I63" s="17"/>
      <c r="J63" s="21">
        <f>VLOOKUP(C63,Points!$A$3:$H$15,2)+VLOOKUP(D63,Points!$A$3:$H$15,3)+VLOOKUP(E63,Points!$A$3:$H$15,4)+VLOOKUP(F63,Points!$A$3:$H$15,5)+VLOOKUP(G63,Points!$A$3:$H$15,6)+VLOOKUP(H63,Points!$A$3:$H$15,7)+VLOOKUP(I63,Points!$A$3:$H$15,8)</f>
        <v>0</v>
      </c>
      <c r="K63" s="25"/>
      <c r="L63" s="58" t="s">
        <v>37</v>
      </c>
      <c r="M63" s="9"/>
      <c r="N63" s="21">
        <f>VLOOKUP(M61,Points!$A$3:$J$15,10)+IF(M62="","0",Points!$J$17)+IF(M63="","0",Points!$J$18)+IF(M64="","0",Points!$J$19)</f>
        <v>4</v>
      </c>
      <c r="O63" s="25"/>
      <c r="P63" s="36"/>
      <c r="Q63" s="21" t="str">
        <f>IF(P63="","0",VLOOKUP(P63,Points!$Q$3:$R$102,2))</f>
        <v>0</v>
      </c>
      <c r="R63" s="21"/>
      <c r="S63" s="35"/>
      <c r="T63" s="21" t="str">
        <f>IF(S63="","0",VLOOKUP(S63,Points!$M$3:$N$102,2))</f>
        <v>0</v>
      </c>
      <c r="U63" s="26"/>
      <c r="V63" s="40"/>
      <c r="W63" s="122"/>
      <c r="X63" s="122"/>
      <c r="Y63" s="50"/>
    </row>
    <row r="64" spans="1:25" ht="12.75">
      <c r="A64" s="76"/>
      <c r="B64" s="76"/>
      <c r="C64" s="76"/>
      <c r="D64" s="76"/>
      <c r="E64" s="76"/>
      <c r="F64" s="76"/>
      <c r="G64" s="76"/>
      <c r="H64" s="76"/>
      <c r="I64" s="76"/>
      <c r="J64" s="25"/>
      <c r="K64" s="25"/>
      <c r="L64" s="111" t="s">
        <v>174</v>
      </c>
      <c r="M64" s="73" t="str">
        <f>(IF(S61="Large Model","Yes",IF(S62="Large Model","Yes",IF(S63="Large Model","Yes",IF(S64="Large Model","Yes","No")))))</f>
        <v>No</v>
      </c>
      <c r="N64" s="25"/>
      <c r="O64" s="25"/>
      <c r="P64" s="36"/>
      <c r="Q64" s="21" t="str">
        <f>IF(P64="","0",VLOOKUP(P64,Points!$Q$3:$R$102,2))</f>
        <v>0</v>
      </c>
      <c r="R64" s="21"/>
      <c r="S64" s="35"/>
      <c r="T64" s="21" t="str">
        <f>IF(S64="","0",VLOOKUP(S64,Points!$M$3:$N$102,2))</f>
        <v>0</v>
      </c>
      <c r="U64" s="26"/>
      <c r="V64" s="40"/>
      <c r="W64" s="8"/>
      <c r="X64" s="56">
        <f>SUM(V61*W64)</f>
        <v>0</v>
      </c>
      <c r="Y64" s="50"/>
    </row>
    <row r="65" spans="1:25" ht="12.75">
      <c r="A65" s="49"/>
      <c r="B65" s="123"/>
      <c r="C65" s="26"/>
      <c r="D65" s="26"/>
      <c r="E65" s="26"/>
      <c r="F65" s="26"/>
      <c r="G65" s="26"/>
      <c r="H65" s="26"/>
      <c r="I65" s="26"/>
      <c r="J65" s="25"/>
      <c r="K65" s="25"/>
      <c r="L65" s="26"/>
      <c r="M65" s="26"/>
      <c r="N65" s="26"/>
      <c r="O65" s="26"/>
      <c r="P65" s="75"/>
      <c r="Q65" s="25"/>
      <c r="R65" s="25"/>
      <c r="S65" s="25"/>
      <c r="T65" s="25"/>
      <c r="U65" s="25"/>
      <c r="V65" s="25"/>
      <c r="W65" s="26"/>
      <c r="X65" s="42"/>
      <c r="Y65" s="50"/>
    </row>
    <row r="66" spans="1:25" ht="12.75">
      <c r="A66" s="49"/>
      <c r="B66" s="124"/>
      <c r="C66" s="26"/>
      <c r="D66" s="126" t="s">
        <v>121</v>
      </c>
      <c r="E66" s="127"/>
      <c r="F66" s="127"/>
      <c r="G66" s="128"/>
      <c r="H66" s="21" t="s">
        <v>9</v>
      </c>
      <c r="I66" s="26"/>
      <c r="J66" s="40"/>
      <c r="K66" s="40"/>
      <c r="L66" s="129" t="s">
        <v>29</v>
      </c>
      <c r="M66" s="129"/>
      <c r="N66" s="21" t="s">
        <v>9</v>
      </c>
      <c r="O66" s="42"/>
      <c r="P66" s="58" t="s">
        <v>190</v>
      </c>
      <c r="Q66" s="21" t="s">
        <v>9</v>
      </c>
      <c r="R66" s="21"/>
      <c r="S66" s="59" t="s">
        <v>51</v>
      </c>
      <c r="T66" s="77" t="s">
        <v>9</v>
      </c>
      <c r="U66" s="40"/>
      <c r="V66" s="76"/>
      <c r="W66" s="76"/>
      <c r="X66" s="76"/>
      <c r="Y66" s="50"/>
    </row>
    <row r="67" spans="1:25" ht="12.75" customHeight="1">
      <c r="A67" s="49"/>
      <c r="B67" s="124"/>
      <c r="C67" s="26"/>
      <c r="D67" s="118"/>
      <c r="E67" s="119"/>
      <c r="F67" s="119"/>
      <c r="G67" s="120"/>
      <c r="H67" s="21" t="str">
        <f>IF(D67="","0",VLOOKUP(D67,Points!$Y$3:$Z$102,2))</f>
        <v>0</v>
      </c>
      <c r="I67" s="26"/>
      <c r="J67" s="40"/>
      <c r="K67" s="41" t="s">
        <v>40</v>
      </c>
      <c r="L67" s="121" t="s">
        <v>31</v>
      </c>
      <c r="M67" s="121"/>
      <c r="N67" s="21">
        <f>IF(L67="","0",VLOOKUP(L67,Points!$U$3:$V$102,2))</f>
        <v>8</v>
      </c>
      <c r="O67" s="42"/>
      <c r="P67" s="36"/>
      <c r="Q67" s="21" t="str">
        <f>IF(P67="","0",VLOOKUP(P67,Points!$Q$3:$R$102,2))</f>
        <v>0</v>
      </c>
      <c r="R67" s="26"/>
      <c r="S67" s="35"/>
      <c r="T67" s="28"/>
      <c r="U67" s="40"/>
      <c r="V67" s="76"/>
      <c r="W67" s="76"/>
      <c r="X67" s="76"/>
      <c r="Y67" s="50"/>
    </row>
    <row r="68" spans="1:25" ht="12.75" customHeight="1">
      <c r="A68" s="49"/>
      <c r="B68" s="125"/>
      <c r="C68" s="26"/>
      <c r="D68" s="118"/>
      <c r="E68" s="119"/>
      <c r="F68" s="119"/>
      <c r="G68" s="120"/>
      <c r="H68" s="21" t="str">
        <f>IF(D68="","0",VLOOKUP(D68,Points!$Y$3:$Z$102,2))</f>
        <v>0</v>
      </c>
      <c r="I68" s="26"/>
      <c r="J68" s="40"/>
      <c r="K68" s="41" t="s">
        <v>41</v>
      </c>
      <c r="L68" s="121"/>
      <c r="M68" s="121"/>
      <c r="N68" s="21" t="str">
        <f>IF(L68="","0",ROUNDUP((VLOOKUP(L68,Points!$U$3:$V$102,2)/2),0))</f>
        <v>0</v>
      </c>
      <c r="O68" s="42"/>
      <c r="P68" s="36"/>
      <c r="Q68" s="21" t="str">
        <f>IF(P68="","0",VLOOKUP(P68,Points!$Q$3:$R$102,2))</f>
        <v>0</v>
      </c>
      <c r="R68" s="26"/>
      <c r="S68" s="35"/>
      <c r="T68" s="28"/>
      <c r="U68" s="40"/>
      <c r="V68" s="76"/>
      <c r="W68" s="76"/>
      <c r="X68" s="76"/>
      <c r="Y68" s="50"/>
    </row>
    <row r="69" spans="1:25" ht="12.75" customHeight="1">
      <c r="A69" s="49"/>
      <c r="B69" s="76"/>
      <c r="C69" s="26"/>
      <c r="D69" s="118"/>
      <c r="E69" s="119"/>
      <c r="F69" s="119"/>
      <c r="G69" s="120"/>
      <c r="H69" s="21" t="str">
        <f>IF(D69="","0",VLOOKUP(D69,Points!$Y$3:$Z$102,2))</f>
        <v>0</v>
      </c>
      <c r="I69" s="26"/>
      <c r="J69" s="40"/>
      <c r="K69" s="41" t="s">
        <v>40</v>
      </c>
      <c r="L69" s="121"/>
      <c r="M69" s="121"/>
      <c r="N69" s="21" t="str">
        <f>IF(L69="","0",VLOOKUP(L69,Points!$U$3:$V$102,2))</f>
        <v>0</v>
      </c>
      <c r="O69" s="42"/>
      <c r="P69" s="36"/>
      <c r="Q69" s="21" t="str">
        <f>IF(P69="","0",VLOOKUP(P69,Points!$Q$3:$R$102,2))</f>
        <v>0</v>
      </c>
      <c r="R69" s="21"/>
      <c r="S69" s="35"/>
      <c r="T69" s="28"/>
      <c r="U69" s="40"/>
      <c r="V69" s="76"/>
      <c r="W69" s="76"/>
      <c r="X69" s="76"/>
      <c r="Y69" s="50"/>
    </row>
    <row r="70" spans="1:25" ht="12.75" customHeight="1">
      <c r="A70" s="49"/>
      <c r="B70" s="75" t="str">
        <f>IF(V61&gt;Points!$A$17,"Elite","Core")</f>
        <v>Elite</v>
      </c>
      <c r="C70" s="26"/>
      <c r="D70" s="118"/>
      <c r="E70" s="119"/>
      <c r="F70" s="119"/>
      <c r="G70" s="120"/>
      <c r="H70" s="21" t="str">
        <f>IF(D70="","0",VLOOKUP(D70,Points!$Y$3:$Z$102,2))</f>
        <v>0</v>
      </c>
      <c r="I70" s="26"/>
      <c r="J70" s="40"/>
      <c r="K70" s="41" t="s">
        <v>41</v>
      </c>
      <c r="L70" s="121"/>
      <c r="M70" s="121"/>
      <c r="N70" s="21" t="str">
        <f>IF(L70="","0",ROUNDUP((VLOOKUP(L70,Points!$U$3:$V$102,2)/2),0))</f>
        <v>0</v>
      </c>
      <c r="O70" s="42"/>
      <c r="P70" s="36"/>
      <c r="Q70" s="21" t="str">
        <f>IF(P70="","0",VLOOKUP(P70,Points!$Q$3:$R$102,2))</f>
        <v>0</v>
      </c>
      <c r="R70" s="21"/>
      <c r="S70" s="35"/>
      <c r="T70" s="28"/>
      <c r="U70" s="40"/>
      <c r="V70" s="76"/>
      <c r="W70" s="76"/>
      <c r="X70" s="76"/>
      <c r="Y70" s="50"/>
    </row>
    <row r="71" spans="1:25" ht="12.75" customHeight="1">
      <c r="A71" s="51"/>
      <c r="B71" s="81"/>
      <c r="C71" s="53"/>
      <c r="D71" s="53"/>
      <c r="E71" s="53"/>
      <c r="F71" s="53"/>
      <c r="G71" s="53"/>
      <c r="H71" s="53"/>
      <c r="I71" s="53"/>
      <c r="J71" s="52"/>
      <c r="K71" s="52"/>
      <c r="L71" s="54"/>
      <c r="M71" s="54"/>
      <c r="N71" s="54"/>
      <c r="O71" s="54"/>
      <c r="P71" s="80"/>
      <c r="Q71" s="52"/>
      <c r="R71" s="52"/>
      <c r="S71" s="52"/>
      <c r="T71" s="52"/>
      <c r="U71" s="52"/>
      <c r="V71" s="52"/>
      <c r="W71" s="54"/>
      <c r="X71" s="54"/>
      <c r="Y71" s="55"/>
    </row>
    <row r="73" spans="1:25" ht="12.75">
      <c r="A73" s="43"/>
      <c r="B73" s="44"/>
      <c r="C73" s="45"/>
      <c r="D73" s="45"/>
      <c r="E73" s="45"/>
      <c r="F73" s="45"/>
      <c r="G73" s="45"/>
      <c r="H73" s="45"/>
      <c r="I73" s="45"/>
      <c r="J73" s="46"/>
      <c r="K73" s="46"/>
      <c r="L73" s="45"/>
      <c r="M73" s="45"/>
      <c r="N73" s="45"/>
      <c r="O73" s="44"/>
      <c r="P73" s="79"/>
      <c r="Q73" s="47"/>
      <c r="R73" s="47"/>
      <c r="S73" s="47"/>
      <c r="T73" s="47"/>
      <c r="U73" s="47"/>
      <c r="V73" s="46"/>
      <c r="W73" s="44"/>
      <c r="X73" s="44"/>
      <c r="Y73" s="48"/>
    </row>
    <row r="74" spans="1:25" ht="12.75" customHeight="1">
      <c r="A74" s="49"/>
      <c r="B74" s="57" t="s">
        <v>188</v>
      </c>
      <c r="C74" s="8" t="s">
        <v>1</v>
      </c>
      <c r="D74" s="8" t="s">
        <v>2</v>
      </c>
      <c r="E74" s="8" t="s">
        <v>3</v>
      </c>
      <c r="F74" s="8" t="s">
        <v>4</v>
      </c>
      <c r="G74" s="8" t="s">
        <v>5</v>
      </c>
      <c r="H74" s="8" t="s">
        <v>6</v>
      </c>
      <c r="I74" s="8" t="s">
        <v>7</v>
      </c>
      <c r="J74" s="21" t="s">
        <v>9</v>
      </c>
      <c r="K74" s="25"/>
      <c r="L74" s="58" t="s">
        <v>39</v>
      </c>
      <c r="M74" s="8"/>
      <c r="N74" s="8" t="s">
        <v>38</v>
      </c>
      <c r="O74" s="21"/>
      <c r="P74" s="58" t="s">
        <v>8</v>
      </c>
      <c r="Q74" s="21" t="s">
        <v>9</v>
      </c>
      <c r="R74" s="21"/>
      <c r="S74" s="59" t="s">
        <v>138</v>
      </c>
      <c r="T74" s="21" t="s">
        <v>9</v>
      </c>
      <c r="U74" s="26"/>
      <c r="V74" s="38" t="s">
        <v>0</v>
      </c>
      <c r="W74" s="122" t="s">
        <v>49</v>
      </c>
      <c r="X74" s="122" t="s">
        <v>50</v>
      </c>
      <c r="Y74" s="50"/>
    </row>
    <row r="75" spans="1:25" ht="12.75">
      <c r="A75" s="83">
        <v>1</v>
      </c>
      <c r="B75" s="39" t="s">
        <v>247</v>
      </c>
      <c r="C75" s="11">
        <v>9</v>
      </c>
      <c r="D75" s="9">
        <v>2</v>
      </c>
      <c r="E75" s="9">
        <v>6</v>
      </c>
      <c r="F75" s="9">
        <v>5</v>
      </c>
      <c r="G75" s="11">
        <v>5</v>
      </c>
      <c r="H75" s="11">
        <v>1</v>
      </c>
      <c r="I75" s="11">
        <v>2</v>
      </c>
      <c r="J75" s="21">
        <f>VLOOKUP(C75,Points!$A$3:$H$15,2)+VLOOKUP(D75,Points!$A$3:$H$15,3)+VLOOKUP(E75,Points!$A$3:$H$15,4)+VLOOKUP(F75,Points!$A$3:$H$15,5)+VLOOKUP(G75,Points!$A$3:$H$15,6)+VLOOKUP(H75,Points!$A$3:$H$15,7)+VLOOKUP(I75,Points!$A$3:$H$15,8)</f>
        <v>24</v>
      </c>
      <c r="K75" s="25"/>
      <c r="L75" s="58" t="s">
        <v>94</v>
      </c>
      <c r="M75" s="9">
        <v>4</v>
      </c>
      <c r="N75" s="8">
        <f>SUM(M75:M77)+(IF(S75="Large Model","1",IF(S76="Large Model","1",IF(S77="Large Model","1",IF(S78="Large Model","1","0")))))</f>
        <v>5</v>
      </c>
      <c r="O75" s="21"/>
      <c r="P75" s="36" t="s">
        <v>66</v>
      </c>
      <c r="Q75" s="21">
        <f>IF(P75="","0",VLOOKUP(P75,Points!$Q$3:$R$102,2))</f>
        <v>8</v>
      </c>
      <c r="R75" s="21"/>
      <c r="S75" s="35" t="s">
        <v>91</v>
      </c>
      <c r="T75" s="21">
        <f>IF(S75="","0",VLOOKUP(S75,Points!$M$3:$N$102,2))</f>
        <v>4</v>
      </c>
      <c r="U75" s="26"/>
      <c r="V75" s="70">
        <f>SUM(J75:J77)+SUM(H81:H84)+N77+SUM(N81:N84)+SUM(Q75:Q78)+SUM(Q81:Q84)+SUM(T75:T78)+SUM(T81:T84)</f>
        <v>47</v>
      </c>
      <c r="W75" s="122"/>
      <c r="X75" s="122"/>
      <c r="Y75" s="50"/>
    </row>
    <row r="76" spans="1:25" ht="12.75">
      <c r="A76" s="83">
        <v>2</v>
      </c>
      <c r="B76" s="39"/>
      <c r="C76" s="19"/>
      <c r="D76" s="18"/>
      <c r="E76" s="9"/>
      <c r="F76" s="10"/>
      <c r="G76" s="12"/>
      <c r="H76" s="13"/>
      <c r="I76" s="14"/>
      <c r="J76" s="21">
        <f>VLOOKUP(D76,Points!$A$3:$H$15,3)+VLOOKUP(E76,Points!$A$3:$H$15,4)+VLOOKUP(F76,Points!$A$3:$H$15,5)</f>
        <v>0</v>
      </c>
      <c r="K76" s="25"/>
      <c r="L76" s="58" t="s">
        <v>10</v>
      </c>
      <c r="M76" s="9">
        <v>1</v>
      </c>
      <c r="N76" s="21" t="s">
        <v>9</v>
      </c>
      <c r="O76" s="21"/>
      <c r="P76" s="36"/>
      <c r="Q76" s="21" t="str">
        <f>IF(P76="","0",VLOOKUP(P76,Points!$Q$3:$R$102,2))</f>
        <v>0</v>
      </c>
      <c r="R76" s="21"/>
      <c r="S76" s="35"/>
      <c r="T76" s="21" t="str">
        <f>IF(S76="","0",VLOOKUP(S76,Points!$M$3:$N$102,2))</f>
        <v>0</v>
      </c>
      <c r="U76" s="26"/>
      <c r="V76" s="25"/>
      <c r="W76" s="122"/>
      <c r="X76" s="122"/>
      <c r="Y76" s="50"/>
    </row>
    <row r="77" spans="1:25" ht="12.75">
      <c r="A77" s="84">
        <v>3</v>
      </c>
      <c r="B77" s="39"/>
      <c r="C77" s="20"/>
      <c r="D77" s="18"/>
      <c r="E77" s="9"/>
      <c r="F77" s="10"/>
      <c r="G77" s="15"/>
      <c r="H77" s="16"/>
      <c r="I77" s="17"/>
      <c r="J77" s="21">
        <f>VLOOKUP(C77,Points!$A$3:$H$15,2)+VLOOKUP(D77,Points!$A$3:$H$15,3)+VLOOKUP(E77,Points!$A$3:$H$15,4)+VLOOKUP(F77,Points!$A$3:$H$15,5)+VLOOKUP(G77,Points!$A$3:$H$15,6)+VLOOKUP(H77,Points!$A$3:$H$15,7)+VLOOKUP(I77,Points!$A$3:$H$15,8)</f>
        <v>0</v>
      </c>
      <c r="K77" s="25"/>
      <c r="L77" s="58" t="s">
        <v>37</v>
      </c>
      <c r="M77" s="9"/>
      <c r="N77" s="21">
        <f>VLOOKUP(M75,Points!$A$3:$J$15,10)+IF(M76="","0",Points!$J$17)+IF(M77="","0",Points!$J$18)+IF(M78="","0",Points!$J$19)</f>
        <v>8</v>
      </c>
      <c r="O77" s="25"/>
      <c r="P77" s="36"/>
      <c r="Q77" s="21" t="str">
        <f>IF(P77="","0",VLOOKUP(P77,Points!$Q$3:$R$102,2))</f>
        <v>0</v>
      </c>
      <c r="R77" s="21"/>
      <c r="S77" s="35"/>
      <c r="T77" s="21" t="str">
        <f>IF(S77="","0",VLOOKUP(S77,Points!$M$3:$N$102,2))</f>
        <v>0</v>
      </c>
      <c r="U77" s="26"/>
      <c r="V77" s="40"/>
      <c r="W77" s="122"/>
      <c r="X77" s="122"/>
      <c r="Y77" s="50"/>
    </row>
    <row r="78" spans="1:25" ht="12.75">
      <c r="A78" s="76"/>
      <c r="B78" s="76"/>
      <c r="C78" s="76"/>
      <c r="D78" s="76"/>
      <c r="E78" s="76"/>
      <c r="F78" s="76"/>
      <c r="G78" s="76"/>
      <c r="H78" s="76"/>
      <c r="I78" s="76"/>
      <c r="J78" s="25"/>
      <c r="K78" s="25"/>
      <c r="L78" s="111" t="s">
        <v>174</v>
      </c>
      <c r="M78" s="73" t="str">
        <f>(IF(S75="Large Model","Yes",IF(S76="Large Model","Yes",IF(S77="Large Model","Yes",IF(S78="Large Model","Yes","No")))))</f>
        <v>No</v>
      </c>
      <c r="N78" s="25"/>
      <c r="O78" s="25"/>
      <c r="P78" s="36"/>
      <c r="Q78" s="21" t="str">
        <f>IF(P78="","0",VLOOKUP(P78,Points!$Q$3:$R$102,2))</f>
        <v>0</v>
      </c>
      <c r="R78" s="21"/>
      <c r="S78" s="35"/>
      <c r="T78" s="21" t="str">
        <f>IF(S78="","0",VLOOKUP(S78,Points!$M$3:$N$102,2))</f>
        <v>0</v>
      </c>
      <c r="U78" s="26"/>
      <c r="V78" s="40"/>
      <c r="W78" s="8"/>
      <c r="X78" s="56">
        <f>SUM(V75*W78)</f>
        <v>0</v>
      </c>
      <c r="Y78" s="50"/>
    </row>
    <row r="79" spans="1:25" ht="12.75">
      <c r="A79" s="49"/>
      <c r="B79" s="123"/>
      <c r="C79" s="26"/>
      <c r="D79" s="26"/>
      <c r="E79" s="26"/>
      <c r="F79" s="26"/>
      <c r="G79" s="26"/>
      <c r="H79" s="26"/>
      <c r="I79" s="26"/>
      <c r="J79" s="25"/>
      <c r="K79" s="25"/>
      <c r="L79" s="26"/>
      <c r="M79" s="26"/>
      <c r="N79" s="26"/>
      <c r="O79" s="26"/>
      <c r="P79" s="75"/>
      <c r="Q79" s="25"/>
      <c r="R79" s="25"/>
      <c r="S79" s="25"/>
      <c r="T79" s="25"/>
      <c r="U79" s="25"/>
      <c r="V79" s="25"/>
      <c r="W79" s="26"/>
      <c r="X79" s="42"/>
      <c r="Y79" s="50"/>
    </row>
    <row r="80" spans="1:25" ht="12.75">
      <c r="A80" s="49"/>
      <c r="B80" s="124"/>
      <c r="C80" s="26"/>
      <c r="D80" s="126" t="s">
        <v>121</v>
      </c>
      <c r="E80" s="127"/>
      <c r="F80" s="127"/>
      <c r="G80" s="128"/>
      <c r="H80" s="21" t="s">
        <v>9</v>
      </c>
      <c r="I80" s="26"/>
      <c r="J80" s="40"/>
      <c r="K80" s="40"/>
      <c r="L80" s="129" t="s">
        <v>29</v>
      </c>
      <c r="M80" s="129"/>
      <c r="N80" s="21" t="s">
        <v>9</v>
      </c>
      <c r="O80" s="42"/>
      <c r="P80" s="58" t="s">
        <v>190</v>
      </c>
      <c r="Q80" s="21" t="s">
        <v>9</v>
      </c>
      <c r="R80" s="21"/>
      <c r="S80" s="59" t="s">
        <v>51</v>
      </c>
      <c r="T80" s="77" t="s">
        <v>9</v>
      </c>
      <c r="U80" s="40"/>
      <c r="V80" s="76"/>
      <c r="W80" s="76"/>
      <c r="X80" s="76"/>
      <c r="Y80" s="50"/>
    </row>
    <row r="81" spans="1:25" ht="12.75" customHeight="1">
      <c r="A81" s="49"/>
      <c r="B81" s="124"/>
      <c r="C81" s="26"/>
      <c r="D81" s="118"/>
      <c r="E81" s="119"/>
      <c r="F81" s="119"/>
      <c r="G81" s="120"/>
      <c r="H81" s="21" t="str">
        <f>IF(D81="","0",VLOOKUP(D81,Points!$Y$3:$Z$102,2))</f>
        <v>0</v>
      </c>
      <c r="I81" s="26"/>
      <c r="J81" s="40"/>
      <c r="K81" s="41" t="s">
        <v>40</v>
      </c>
      <c r="L81" s="121" t="s">
        <v>14</v>
      </c>
      <c r="M81" s="121"/>
      <c r="N81" s="21">
        <f>IF(L81="","0",VLOOKUP(L81,Points!$U$3:$V$102,2))</f>
        <v>3</v>
      </c>
      <c r="O81" s="42"/>
      <c r="P81" s="36"/>
      <c r="Q81" s="21" t="str">
        <f>IF(P81="","0",VLOOKUP(P81,Points!$Q$3:$R$102,2))</f>
        <v>0</v>
      </c>
      <c r="R81" s="26"/>
      <c r="S81" s="35"/>
      <c r="T81" s="28"/>
      <c r="U81" s="40"/>
      <c r="V81" s="76"/>
      <c r="W81" s="76"/>
      <c r="X81" s="76"/>
      <c r="Y81" s="50"/>
    </row>
    <row r="82" spans="1:25" ht="12.75" customHeight="1">
      <c r="A82" s="49"/>
      <c r="B82" s="125"/>
      <c r="C82" s="26"/>
      <c r="D82" s="118"/>
      <c r="E82" s="119"/>
      <c r="F82" s="119"/>
      <c r="G82" s="120"/>
      <c r="H82" s="21" t="str">
        <f>IF(D82="","0",VLOOKUP(D82,Points!$Y$3:$Z$102,2))</f>
        <v>0</v>
      </c>
      <c r="I82" s="26"/>
      <c r="J82" s="40"/>
      <c r="K82" s="41" t="s">
        <v>41</v>
      </c>
      <c r="L82" s="121"/>
      <c r="M82" s="121"/>
      <c r="N82" s="21" t="str">
        <f>IF(L82="","0",ROUNDUP((VLOOKUP(L82,Points!$U$3:$V$102,2)/2),0))</f>
        <v>0</v>
      </c>
      <c r="O82" s="42"/>
      <c r="P82" s="36"/>
      <c r="Q82" s="21" t="str">
        <f>IF(P82="","0",VLOOKUP(P82,Points!$Q$3:$R$102,2))</f>
        <v>0</v>
      </c>
      <c r="R82" s="26"/>
      <c r="S82" s="35"/>
      <c r="T82" s="28"/>
      <c r="U82" s="40"/>
      <c r="V82" s="76"/>
      <c r="W82" s="76"/>
      <c r="X82" s="76"/>
      <c r="Y82" s="50"/>
    </row>
    <row r="83" spans="1:25" ht="12.75" customHeight="1">
      <c r="A83" s="49"/>
      <c r="B83" s="76"/>
      <c r="C83" s="26"/>
      <c r="D83" s="118"/>
      <c r="E83" s="119"/>
      <c r="F83" s="119"/>
      <c r="G83" s="120"/>
      <c r="H83" s="21" t="str">
        <f>IF(D83="","0",VLOOKUP(D83,Points!$Y$3:$Z$102,2))</f>
        <v>0</v>
      </c>
      <c r="I83" s="26"/>
      <c r="J83" s="40"/>
      <c r="K83" s="41" t="s">
        <v>40</v>
      </c>
      <c r="L83" s="121"/>
      <c r="M83" s="121"/>
      <c r="N83" s="21" t="str">
        <f>IF(L83="","0",VLOOKUP(L83,Points!$U$3:$V$102,2))</f>
        <v>0</v>
      </c>
      <c r="O83" s="42"/>
      <c r="P83" s="36"/>
      <c r="Q83" s="21" t="str">
        <f>IF(P83="","0",VLOOKUP(P83,Points!$Q$3:$R$102,2))</f>
        <v>0</v>
      </c>
      <c r="R83" s="21"/>
      <c r="S83" s="35"/>
      <c r="T83" s="28"/>
      <c r="U83" s="40"/>
      <c r="V83" s="76"/>
      <c r="W83" s="76"/>
      <c r="X83" s="76"/>
      <c r="Y83" s="50"/>
    </row>
    <row r="84" spans="1:25" ht="12.75" customHeight="1">
      <c r="A84" s="49"/>
      <c r="B84" s="75" t="str">
        <f>IF(V75&gt;Points!$A$17,"Elite","Core")</f>
        <v>Elite</v>
      </c>
      <c r="C84" s="26"/>
      <c r="D84" s="118"/>
      <c r="E84" s="119"/>
      <c r="F84" s="119"/>
      <c r="G84" s="120"/>
      <c r="H84" s="21" t="str">
        <f>IF(D84="","0",VLOOKUP(D84,Points!$Y$3:$Z$102,2))</f>
        <v>0</v>
      </c>
      <c r="I84" s="26"/>
      <c r="J84" s="40"/>
      <c r="K84" s="41" t="s">
        <v>41</v>
      </c>
      <c r="L84" s="121"/>
      <c r="M84" s="121"/>
      <c r="N84" s="21" t="str">
        <f>IF(L84="","0",ROUNDUP((VLOOKUP(L84,Points!$U$3:$V$102,2)/2),0))</f>
        <v>0</v>
      </c>
      <c r="O84" s="42"/>
      <c r="P84" s="36"/>
      <c r="Q84" s="21" t="str">
        <f>IF(P84="","0",VLOOKUP(P84,Points!$Q$3:$R$102,2))</f>
        <v>0</v>
      </c>
      <c r="R84" s="21"/>
      <c r="S84" s="35"/>
      <c r="T84" s="28"/>
      <c r="U84" s="40"/>
      <c r="V84" s="76"/>
      <c r="W84" s="76"/>
      <c r="X84" s="76"/>
      <c r="Y84" s="50"/>
    </row>
    <row r="85" spans="1:25" ht="12.75" customHeight="1">
      <c r="A85" s="51"/>
      <c r="B85" s="81"/>
      <c r="C85" s="53"/>
      <c r="D85" s="53"/>
      <c r="E85" s="53"/>
      <c r="F85" s="53"/>
      <c r="G85" s="53"/>
      <c r="H85" s="53"/>
      <c r="I85" s="53"/>
      <c r="J85" s="52"/>
      <c r="K85" s="52"/>
      <c r="L85" s="54"/>
      <c r="M85" s="54"/>
      <c r="N85" s="54"/>
      <c r="O85" s="54"/>
      <c r="P85" s="80"/>
      <c r="Q85" s="52"/>
      <c r="R85" s="52"/>
      <c r="S85" s="52"/>
      <c r="T85" s="52"/>
      <c r="U85" s="52"/>
      <c r="V85" s="52"/>
      <c r="W85" s="54"/>
      <c r="X85" s="54"/>
      <c r="Y85" s="55"/>
    </row>
    <row r="87" spans="1:25" ht="12.75">
      <c r="A87" s="43"/>
      <c r="B87" s="44"/>
      <c r="C87" s="45"/>
      <c r="D87" s="45"/>
      <c r="E87" s="45"/>
      <c r="F87" s="45"/>
      <c r="G87" s="45"/>
      <c r="H87" s="45"/>
      <c r="I87" s="45"/>
      <c r="J87" s="46"/>
      <c r="K87" s="46"/>
      <c r="L87" s="45"/>
      <c r="M87" s="45"/>
      <c r="N87" s="45"/>
      <c r="O87" s="44"/>
      <c r="P87" s="79"/>
      <c r="Q87" s="47"/>
      <c r="R87" s="47"/>
      <c r="S87" s="47"/>
      <c r="T87" s="47"/>
      <c r="U87" s="47"/>
      <c r="V87" s="46"/>
      <c r="W87" s="44"/>
      <c r="X87" s="44"/>
      <c r="Y87" s="48"/>
    </row>
    <row r="88" spans="1:25" ht="12.75" customHeight="1">
      <c r="A88" s="49"/>
      <c r="B88" s="57" t="s">
        <v>188</v>
      </c>
      <c r="C88" s="8" t="s">
        <v>1</v>
      </c>
      <c r="D88" s="8" t="s">
        <v>2</v>
      </c>
      <c r="E88" s="8" t="s">
        <v>3</v>
      </c>
      <c r="F88" s="8" t="s">
        <v>4</v>
      </c>
      <c r="G88" s="8" t="s">
        <v>5</v>
      </c>
      <c r="H88" s="8" t="s">
        <v>6</v>
      </c>
      <c r="I88" s="8" t="s">
        <v>7</v>
      </c>
      <c r="J88" s="21" t="s">
        <v>9</v>
      </c>
      <c r="K88" s="25"/>
      <c r="L88" s="58" t="s">
        <v>39</v>
      </c>
      <c r="M88" s="8"/>
      <c r="N88" s="8" t="s">
        <v>38</v>
      </c>
      <c r="O88" s="21"/>
      <c r="P88" s="58" t="s">
        <v>8</v>
      </c>
      <c r="Q88" s="21" t="s">
        <v>9</v>
      </c>
      <c r="R88" s="21"/>
      <c r="S88" s="59" t="s">
        <v>138</v>
      </c>
      <c r="T88" s="21" t="s">
        <v>9</v>
      </c>
      <c r="U88" s="26"/>
      <c r="V88" s="38" t="s">
        <v>0</v>
      </c>
      <c r="W88" s="122" t="s">
        <v>49</v>
      </c>
      <c r="X88" s="122" t="s">
        <v>50</v>
      </c>
      <c r="Y88" s="50"/>
    </row>
    <row r="89" spans="1:25" ht="12.75">
      <c r="A89" s="83">
        <v>1</v>
      </c>
      <c r="B89" s="39" t="s">
        <v>248</v>
      </c>
      <c r="C89" s="11">
        <v>9</v>
      </c>
      <c r="D89" s="9">
        <v>2</v>
      </c>
      <c r="E89" s="9">
        <v>7</v>
      </c>
      <c r="F89" s="9">
        <v>6</v>
      </c>
      <c r="G89" s="11">
        <v>6</v>
      </c>
      <c r="H89" s="11">
        <v>3</v>
      </c>
      <c r="I89" s="11">
        <v>2</v>
      </c>
      <c r="J89" s="21">
        <f>VLOOKUP(C89,Points!$A$3:$H$15,2)+VLOOKUP(D89,Points!$A$3:$H$15,3)+VLOOKUP(E89,Points!$A$3:$H$15,4)+VLOOKUP(F89,Points!$A$3:$H$15,5)+VLOOKUP(G89,Points!$A$3:$H$15,6)+VLOOKUP(H89,Points!$A$3:$H$15,7)+VLOOKUP(I89,Points!$A$3:$H$15,8)</f>
        <v>61</v>
      </c>
      <c r="K89" s="25"/>
      <c r="L89" s="58" t="s">
        <v>94</v>
      </c>
      <c r="M89" s="9"/>
      <c r="N89" s="8">
        <f>SUM(M89:M91)+(IF(S89="Large Model","1",IF(S90="Large Model","1",IF(S91="Large Model","1",IF(S92="Large Model","1","0")))))</f>
        <v>0</v>
      </c>
      <c r="O89" s="21"/>
      <c r="P89" s="36" t="s">
        <v>66</v>
      </c>
      <c r="Q89" s="21">
        <f>IF(P89="","0",VLOOKUP(P89,Points!$Q$3:$R$102,2))</f>
        <v>8</v>
      </c>
      <c r="R89" s="21"/>
      <c r="S89" s="35" t="s">
        <v>91</v>
      </c>
      <c r="T89" s="21">
        <f>IF(S89="","0",VLOOKUP(S89,Points!$M$3:$N$102,2))</f>
        <v>4</v>
      </c>
      <c r="U89" s="26"/>
      <c r="V89" s="70">
        <f>SUM(J89:J91)+SUM(H95:H98)+N91+SUM(N95:N98)+SUM(Q89:Q92)+SUM(Q95:Q98)+SUM(T89:T92)+SUM(T95:T98)</f>
        <v>76</v>
      </c>
      <c r="W89" s="122"/>
      <c r="X89" s="122"/>
      <c r="Y89" s="50"/>
    </row>
    <row r="90" spans="1:25" ht="12.75">
      <c r="A90" s="83">
        <v>2</v>
      </c>
      <c r="B90" s="39"/>
      <c r="C90" s="19"/>
      <c r="D90" s="18"/>
      <c r="E90" s="9"/>
      <c r="F90" s="10"/>
      <c r="G90" s="12"/>
      <c r="H90" s="13"/>
      <c r="I90" s="14"/>
      <c r="J90" s="21">
        <f>VLOOKUP(D90,Points!$A$3:$H$15,3)+VLOOKUP(E90,Points!$A$3:$H$15,4)+VLOOKUP(F90,Points!$A$3:$H$15,5)</f>
        <v>0</v>
      </c>
      <c r="K90" s="25"/>
      <c r="L90" s="58" t="s">
        <v>10</v>
      </c>
      <c r="M90" s="9"/>
      <c r="N90" s="21" t="s">
        <v>9</v>
      </c>
      <c r="O90" s="21"/>
      <c r="P90" s="36"/>
      <c r="Q90" s="21" t="str">
        <f>IF(P90="","0",VLOOKUP(P90,Points!$Q$3:$R$102,2))</f>
        <v>0</v>
      </c>
      <c r="R90" s="21"/>
      <c r="S90" s="35"/>
      <c r="T90" s="21" t="str">
        <f>IF(S90="","0",VLOOKUP(S90,Points!$M$3:$N$102,2))</f>
        <v>0</v>
      </c>
      <c r="U90" s="26"/>
      <c r="V90" s="25"/>
      <c r="W90" s="122"/>
      <c r="X90" s="122"/>
      <c r="Y90" s="50"/>
    </row>
    <row r="91" spans="1:25" ht="12.75">
      <c r="A91" s="84">
        <v>3</v>
      </c>
      <c r="B91" s="39"/>
      <c r="C91" s="20"/>
      <c r="D91" s="18"/>
      <c r="E91" s="9"/>
      <c r="F91" s="10"/>
      <c r="G91" s="15"/>
      <c r="H91" s="16"/>
      <c r="I91" s="17"/>
      <c r="J91" s="21">
        <f>VLOOKUP(C91,Points!$A$3:$H$15,2)+VLOOKUP(D91,Points!$A$3:$H$15,3)+VLOOKUP(E91,Points!$A$3:$H$15,4)+VLOOKUP(F91,Points!$A$3:$H$15,5)+VLOOKUP(G91,Points!$A$3:$H$15,6)+VLOOKUP(H91,Points!$A$3:$H$15,7)+VLOOKUP(I91,Points!$A$3:$H$15,8)</f>
        <v>0</v>
      </c>
      <c r="K91" s="25"/>
      <c r="L91" s="58" t="s">
        <v>37</v>
      </c>
      <c r="M91" s="9"/>
      <c r="N91" s="21">
        <f>VLOOKUP(M89,Points!$A$3:$J$15,10)+IF(M90="","0",Points!$J$17)+IF(M91="","0",Points!$J$18)+IF(M92="","0",Points!$J$19)</f>
        <v>0</v>
      </c>
      <c r="O91" s="25"/>
      <c r="P91" s="36"/>
      <c r="Q91" s="21" t="str">
        <f>IF(P91="","0",VLOOKUP(P91,Points!$Q$3:$R$102,2))</f>
        <v>0</v>
      </c>
      <c r="R91" s="21"/>
      <c r="S91" s="35"/>
      <c r="T91" s="21" t="str">
        <f>IF(S91="","0",VLOOKUP(S91,Points!$M$3:$N$102,2))</f>
        <v>0</v>
      </c>
      <c r="U91" s="26"/>
      <c r="V91" s="40"/>
      <c r="W91" s="122"/>
      <c r="X91" s="122"/>
      <c r="Y91" s="50"/>
    </row>
    <row r="92" spans="1:25" ht="12.75">
      <c r="A92" s="76"/>
      <c r="B92" s="76"/>
      <c r="C92" s="76"/>
      <c r="D92" s="76"/>
      <c r="E92" s="76"/>
      <c r="F92" s="76"/>
      <c r="G92" s="76"/>
      <c r="H92" s="76"/>
      <c r="I92" s="76"/>
      <c r="J92" s="25"/>
      <c r="K92" s="25"/>
      <c r="L92" s="111" t="s">
        <v>174</v>
      </c>
      <c r="M92" s="73" t="str">
        <f>(IF(S89="Large Model","Yes",IF(S90="Large Model","Yes",IF(S91="Large Model","Yes",IF(S92="Large Model","Yes","No")))))</f>
        <v>No</v>
      </c>
      <c r="N92" s="25"/>
      <c r="O92" s="25"/>
      <c r="P92" s="36"/>
      <c r="Q92" s="21" t="str">
        <f>IF(P92="","0",VLOOKUP(P92,Points!$Q$3:$R$102,2))</f>
        <v>0</v>
      </c>
      <c r="R92" s="21"/>
      <c r="S92" s="35"/>
      <c r="T92" s="21" t="str">
        <f>IF(S92="","0",VLOOKUP(S92,Points!$M$3:$N$102,2))</f>
        <v>0</v>
      </c>
      <c r="U92" s="26"/>
      <c r="V92" s="40"/>
      <c r="W92" s="8"/>
      <c r="X92" s="56">
        <f>SUM(V89*W92)</f>
        <v>0</v>
      </c>
      <c r="Y92" s="50"/>
    </row>
    <row r="93" spans="1:25" ht="12.75">
      <c r="A93" s="49"/>
      <c r="B93" s="123"/>
      <c r="C93" s="26"/>
      <c r="D93" s="26"/>
      <c r="E93" s="26"/>
      <c r="F93" s="26"/>
      <c r="G93" s="26"/>
      <c r="H93" s="26"/>
      <c r="I93" s="26"/>
      <c r="J93" s="25"/>
      <c r="K93" s="25"/>
      <c r="L93" s="26"/>
      <c r="M93" s="26"/>
      <c r="N93" s="26"/>
      <c r="O93" s="26"/>
      <c r="P93" s="75"/>
      <c r="Q93" s="25"/>
      <c r="R93" s="25"/>
      <c r="S93" s="25"/>
      <c r="T93" s="25"/>
      <c r="U93" s="25"/>
      <c r="V93" s="25"/>
      <c r="W93" s="26"/>
      <c r="X93" s="42"/>
      <c r="Y93" s="50"/>
    </row>
    <row r="94" spans="1:25" ht="12.75">
      <c r="A94" s="49"/>
      <c r="B94" s="124"/>
      <c r="C94" s="26"/>
      <c r="D94" s="126" t="s">
        <v>121</v>
      </c>
      <c r="E94" s="127"/>
      <c r="F94" s="127"/>
      <c r="G94" s="128"/>
      <c r="H94" s="21" t="s">
        <v>9</v>
      </c>
      <c r="I94" s="26"/>
      <c r="J94" s="40"/>
      <c r="K94" s="40"/>
      <c r="L94" s="129" t="s">
        <v>29</v>
      </c>
      <c r="M94" s="129"/>
      <c r="N94" s="21" t="s">
        <v>9</v>
      </c>
      <c r="O94" s="42"/>
      <c r="P94" s="58" t="s">
        <v>190</v>
      </c>
      <c r="Q94" s="21" t="s">
        <v>9</v>
      </c>
      <c r="R94" s="21"/>
      <c r="S94" s="59" t="s">
        <v>51</v>
      </c>
      <c r="T94" s="77" t="s">
        <v>9</v>
      </c>
      <c r="U94" s="40"/>
      <c r="V94" s="76"/>
      <c r="W94" s="76"/>
      <c r="X94" s="76"/>
      <c r="Y94" s="50"/>
    </row>
    <row r="95" spans="1:25" ht="12.75" customHeight="1">
      <c r="A95" s="49"/>
      <c r="B95" s="124"/>
      <c r="C95" s="26"/>
      <c r="D95" s="118"/>
      <c r="E95" s="119"/>
      <c r="F95" s="119"/>
      <c r="G95" s="120"/>
      <c r="H95" s="21" t="str">
        <f>IF(D95="","0",VLOOKUP(D95,Points!$Y$3:$Z$102,2))</f>
        <v>0</v>
      </c>
      <c r="I95" s="26"/>
      <c r="J95" s="40"/>
      <c r="K95" s="41" t="s">
        <v>40</v>
      </c>
      <c r="L95" s="121" t="s">
        <v>14</v>
      </c>
      <c r="M95" s="121"/>
      <c r="N95" s="21">
        <f>IF(L95="","0",VLOOKUP(L95,Points!$U$3:$V$102,2))</f>
        <v>3</v>
      </c>
      <c r="O95" s="42"/>
      <c r="P95" s="36"/>
      <c r="Q95" s="21" t="str">
        <f>IF(P95="","0",VLOOKUP(P95,Points!$Q$3:$R$102,2))</f>
        <v>0</v>
      </c>
      <c r="R95" s="26"/>
      <c r="S95" s="35"/>
      <c r="T95" s="28"/>
      <c r="U95" s="40"/>
      <c r="V95" s="76"/>
      <c r="W95" s="76"/>
      <c r="X95" s="76"/>
      <c r="Y95" s="50"/>
    </row>
    <row r="96" spans="1:25" ht="12.75" customHeight="1">
      <c r="A96" s="49"/>
      <c r="B96" s="125"/>
      <c r="C96" s="26"/>
      <c r="D96" s="118"/>
      <c r="E96" s="119"/>
      <c r="F96" s="119"/>
      <c r="G96" s="120"/>
      <c r="H96" s="21" t="str">
        <f>IF(D96="","0",VLOOKUP(D96,Points!$Y$3:$Z$102,2))</f>
        <v>0</v>
      </c>
      <c r="I96" s="26"/>
      <c r="J96" s="40"/>
      <c r="K96" s="41" t="s">
        <v>41</v>
      </c>
      <c r="L96" s="121"/>
      <c r="M96" s="121"/>
      <c r="N96" s="21" t="str">
        <f>IF(L96="","0",ROUNDUP((VLOOKUP(L96,Points!$U$3:$V$102,2)/2),0))</f>
        <v>0</v>
      </c>
      <c r="O96" s="42"/>
      <c r="P96" s="36"/>
      <c r="Q96" s="21" t="str">
        <f>IF(P96="","0",VLOOKUP(P96,Points!$Q$3:$R$102,2))</f>
        <v>0</v>
      </c>
      <c r="R96" s="26"/>
      <c r="S96" s="35"/>
      <c r="T96" s="28"/>
      <c r="U96" s="40"/>
      <c r="V96" s="76"/>
      <c r="W96" s="76"/>
      <c r="X96" s="76"/>
      <c r="Y96" s="50"/>
    </row>
    <row r="97" spans="1:25" ht="12.75" customHeight="1">
      <c r="A97" s="49"/>
      <c r="B97" s="76"/>
      <c r="C97" s="26"/>
      <c r="D97" s="118"/>
      <c r="E97" s="119"/>
      <c r="F97" s="119"/>
      <c r="G97" s="120"/>
      <c r="H97" s="21" t="str">
        <f>IF(D97="","0",VLOOKUP(D97,Points!$Y$3:$Z$102,2))</f>
        <v>0</v>
      </c>
      <c r="I97" s="26"/>
      <c r="J97" s="40"/>
      <c r="K97" s="41" t="s">
        <v>40</v>
      </c>
      <c r="L97" s="121"/>
      <c r="M97" s="121"/>
      <c r="N97" s="21" t="str">
        <f>IF(L97="","0",VLOOKUP(L97,Points!$U$3:$V$102,2))</f>
        <v>0</v>
      </c>
      <c r="O97" s="42"/>
      <c r="P97" s="36"/>
      <c r="Q97" s="21" t="str">
        <f>IF(P97="","0",VLOOKUP(P97,Points!$Q$3:$R$102,2))</f>
        <v>0</v>
      </c>
      <c r="R97" s="21"/>
      <c r="S97" s="35"/>
      <c r="T97" s="28"/>
      <c r="U97" s="40"/>
      <c r="V97" s="76"/>
      <c r="W97" s="76"/>
      <c r="X97" s="76"/>
      <c r="Y97" s="50"/>
    </row>
    <row r="98" spans="1:25" ht="12.75" customHeight="1">
      <c r="A98" s="49"/>
      <c r="B98" s="75" t="str">
        <f>IF(V89&gt;Points!$A$17,"Elite","Core")</f>
        <v>Elite</v>
      </c>
      <c r="C98" s="26"/>
      <c r="D98" s="118"/>
      <c r="E98" s="119"/>
      <c r="F98" s="119"/>
      <c r="G98" s="120"/>
      <c r="H98" s="21" t="str">
        <f>IF(D98="","0",VLOOKUP(D98,Points!$Y$3:$Z$102,2))</f>
        <v>0</v>
      </c>
      <c r="I98" s="26"/>
      <c r="J98" s="40"/>
      <c r="K98" s="41" t="s">
        <v>41</v>
      </c>
      <c r="L98" s="121"/>
      <c r="M98" s="121"/>
      <c r="N98" s="21" t="str">
        <f>IF(L98="","0",ROUNDUP((VLOOKUP(L98,Points!$U$3:$V$102,2)/2),0))</f>
        <v>0</v>
      </c>
      <c r="O98" s="42"/>
      <c r="P98" s="36"/>
      <c r="Q98" s="21" t="str">
        <f>IF(P98="","0",VLOOKUP(P98,Points!$Q$3:$R$102,2))</f>
        <v>0</v>
      </c>
      <c r="R98" s="21"/>
      <c r="S98" s="35"/>
      <c r="T98" s="28"/>
      <c r="U98" s="40"/>
      <c r="V98" s="76"/>
      <c r="W98" s="76"/>
      <c r="X98" s="76"/>
      <c r="Y98" s="50"/>
    </row>
    <row r="99" spans="1:25" ht="12.75" customHeight="1">
      <c r="A99" s="51"/>
      <c r="B99" s="81"/>
      <c r="C99" s="53"/>
      <c r="D99" s="53"/>
      <c r="E99" s="53"/>
      <c r="F99" s="53"/>
      <c r="G99" s="53"/>
      <c r="H99" s="53"/>
      <c r="I99" s="53"/>
      <c r="J99" s="52"/>
      <c r="K99" s="52"/>
      <c r="L99" s="54"/>
      <c r="M99" s="54"/>
      <c r="N99" s="54"/>
      <c r="O99" s="54"/>
      <c r="P99" s="80"/>
      <c r="Q99" s="52"/>
      <c r="R99" s="52"/>
      <c r="S99" s="52"/>
      <c r="T99" s="52"/>
      <c r="U99" s="52"/>
      <c r="V99" s="52"/>
      <c r="W99" s="54"/>
      <c r="X99" s="54"/>
      <c r="Y99" s="55"/>
    </row>
    <row r="101" spans="1:25" ht="12.75">
      <c r="A101" s="43"/>
      <c r="B101" s="44"/>
      <c r="C101" s="45"/>
      <c r="D101" s="45"/>
      <c r="E101" s="45"/>
      <c r="F101" s="45"/>
      <c r="G101" s="45"/>
      <c r="H101" s="45"/>
      <c r="I101" s="45"/>
      <c r="J101" s="46"/>
      <c r="K101" s="46"/>
      <c r="L101" s="45"/>
      <c r="M101" s="45"/>
      <c r="N101" s="45"/>
      <c r="O101" s="44"/>
      <c r="P101" s="79"/>
      <c r="Q101" s="47"/>
      <c r="R101" s="47"/>
      <c r="S101" s="47"/>
      <c r="T101" s="47"/>
      <c r="U101" s="47"/>
      <c r="V101" s="46"/>
      <c r="W101" s="44"/>
      <c r="X101" s="44"/>
      <c r="Y101" s="48"/>
    </row>
    <row r="102" spans="1:25" ht="12.75" customHeight="1">
      <c r="A102" s="49"/>
      <c r="B102" s="57" t="s">
        <v>188</v>
      </c>
      <c r="C102" s="8" t="s">
        <v>1</v>
      </c>
      <c r="D102" s="8" t="s">
        <v>2</v>
      </c>
      <c r="E102" s="8" t="s">
        <v>3</v>
      </c>
      <c r="F102" s="8" t="s">
        <v>4</v>
      </c>
      <c r="G102" s="8" t="s">
        <v>5</v>
      </c>
      <c r="H102" s="8" t="s">
        <v>6</v>
      </c>
      <c r="I102" s="8" t="s">
        <v>7</v>
      </c>
      <c r="J102" s="21" t="s">
        <v>9</v>
      </c>
      <c r="K102" s="25"/>
      <c r="L102" s="58" t="s">
        <v>39</v>
      </c>
      <c r="M102" s="8"/>
      <c r="N102" s="8" t="s">
        <v>38</v>
      </c>
      <c r="O102" s="21"/>
      <c r="P102" s="58" t="s">
        <v>8</v>
      </c>
      <c r="Q102" s="21" t="s">
        <v>9</v>
      </c>
      <c r="R102" s="21"/>
      <c r="S102" s="59" t="s">
        <v>138</v>
      </c>
      <c r="T102" s="21" t="s">
        <v>9</v>
      </c>
      <c r="U102" s="26"/>
      <c r="V102" s="38" t="s">
        <v>0</v>
      </c>
      <c r="W102" s="122" t="s">
        <v>49</v>
      </c>
      <c r="X102" s="122" t="s">
        <v>50</v>
      </c>
      <c r="Y102" s="50"/>
    </row>
    <row r="103" spans="1:25" ht="12.75">
      <c r="A103" s="83">
        <v>1</v>
      </c>
      <c r="B103" s="39" t="s">
        <v>346</v>
      </c>
      <c r="C103" s="11">
        <v>8</v>
      </c>
      <c r="D103" s="9">
        <v>2</v>
      </c>
      <c r="E103" s="9">
        <v>6</v>
      </c>
      <c r="F103" s="9">
        <v>5</v>
      </c>
      <c r="G103" s="11">
        <v>5</v>
      </c>
      <c r="H103" s="11">
        <v>1</v>
      </c>
      <c r="I103" s="11">
        <v>5</v>
      </c>
      <c r="J103" s="21">
        <f>VLOOKUP(C103,Points!$A$3:$H$15,2)+VLOOKUP(D103,Points!$A$3:$H$15,3)+VLOOKUP(E103,Points!$A$3:$H$15,4)+VLOOKUP(F103,Points!$A$3:$H$15,5)+VLOOKUP(G103,Points!$A$3:$H$15,6)+VLOOKUP(H103,Points!$A$3:$H$15,7)+VLOOKUP(I103,Points!$A$3:$H$15,8)</f>
        <v>24</v>
      </c>
      <c r="K103" s="25"/>
      <c r="L103" s="58" t="s">
        <v>94</v>
      </c>
      <c r="M103" s="9">
        <v>3</v>
      </c>
      <c r="N103" s="8">
        <f>SUM(M103:M105)+(IF(S103="Large Model","1",IF(S104="Large Model","1",IF(S105="Large Model","1",IF(S106="Large Model","1","0")))))</f>
        <v>3</v>
      </c>
      <c r="O103" s="21"/>
      <c r="P103" s="36"/>
      <c r="Q103" s="21" t="str">
        <f>IF(P103="","0",VLOOKUP(P103,Points!$Q$3:$R$102,2))</f>
        <v>0</v>
      </c>
      <c r="R103" s="21"/>
      <c r="S103" s="35"/>
      <c r="T103" s="21" t="str">
        <f>IF(S103="","0",VLOOKUP(S103,Points!$M$3:$N$102,2))</f>
        <v>0</v>
      </c>
      <c r="U103" s="26"/>
      <c r="V103" s="70">
        <f>SUM(J103:J105)+SUM(H109:H112)+N105+SUM(N109:N112)+SUM(Q103:Q106)+SUM(Q109:Q112)+SUM(T103:T106)+SUM(T109:T112)</f>
        <v>31</v>
      </c>
      <c r="W103" s="122"/>
      <c r="X103" s="122"/>
      <c r="Y103" s="50"/>
    </row>
    <row r="104" spans="1:25" ht="12.75">
      <c r="A104" s="83">
        <v>2</v>
      </c>
      <c r="B104" s="39"/>
      <c r="C104" s="19"/>
      <c r="D104" s="18"/>
      <c r="E104" s="9"/>
      <c r="F104" s="10"/>
      <c r="G104" s="12"/>
      <c r="H104" s="13"/>
      <c r="I104" s="14"/>
      <c r="J104" s="21">
        <f>VLOOKUP(D104,Points!$A$3:$H$15,3)+VLOOKUP(E104,Points!$A$3:$H$15,4)+VLOOKUP(F104,Points!$A$3:$H$15,5)</f>
        <v>0</v>
      </c>
      <c r="K104" s="25"/>
      <c r="L104" s="58" t="s">
        <v>10</v>
      </c>
      <c r="M104" s="9"/>
      <c r="N104" s="21" t="s">
        <v>9</v>
      </c>
      <c r="O104" s="21"/>
      <c r="P104" s="36"/>
      <c r="Q104" s="21" t="str">
        <f>IF(P104="","0",VLOOKUP(P104,Points!$Q$3:$R$102,2))</f>
        <v>0</v>
      </c>
      <c r="R104" s="21"/>
      <c r="S104" s="35"/>
      <c r="T104" s="21" t="str">
        <f>IF(S104="","0",VLOOKUP(S104,Points!$M$3:$N$102,2))</f>
        <v>0</v>
      </c>
      <c r="U104" s="26"/>
      <c r="V104" s="25"/>
      <c r="W104" s="122"/>
      <c r="X104" s="122"/>
      <c r="Y104" s="50"/>
    </row>
    <row r="105" spans="1:25" ht="12.75">
      <c r="A105" s="84">
        <v>3</v>
      </c>
      <c r="B105" s="39"/>
      <c r="C105" s="20"/>
      <c r="D105" s="18"/>
      <c r="E105" s="9"/>
      <c r="F105" s="10"/>
      <c r="G105" s="15"/>
      <c r="H105" s="16"/>
      <c r="I105" s="17"/>
      <c r="J105" s="21">
        <f>VLOOKUP(C105,Points!$A$3:$H$15,2)+VLOOKUP(D105,Points!$A$3:$H$15,3)+VLOOKUP(E105,Points!$A$3:$H$15,4)+VLOOKUP(F105,Points!$A$3:$H$15,5)+VLOOKUP(G105,Points!$A$3:$H$15,6)+VLOOKUP(H105,Points!$A$3:$H$15,7)+VLOOKUP(I105,Points!$A$3:$H$15,8)</f>
        <v>0</v>
      </c>
      <c r="K105" s="25"/>
      <c r="L105" s="58" t="s">
        <v>37</v>
      </c>
      <c r="M105" s="9"/>
      <c r="N105" s="21">
        <f>VLOOKUP(M103,Points!$A$3:$J$15,10)+IF(M104="","0",Points!$J$17)+IF(M105="","0",Points!$J$18)+IF(M106="","0",Points!$J$19)</f>
        <v>4</v>
      </c>
      <c r="O105" s="25"/>
      <c r="P105" s="36"/>
      <c r="Q105" s="21" t="str">
        <f>IF(P105="","0",VLOOKUP(P105,Points!$Q$3:$R$102,2))</f>
        <v>0</v>
      </c>
      <c r="R105" s="21"/>
      <c r="S105" s="35"/>
      <c r="T105" s="21" t="str">
        <f>IF(S105="","0",VLOOKUP(S105,Points!$M$3:$N$102,2))</f>
        <v>0</v>
      </c>
      <c r="U105" s="26"/>
      <c r="V105" s="40"/>
      <c r="W105" s="122"/>
      <c r="X105" s="122"/>
      <c r="Y105" s="50"/>
    </row>
    <row r="106" spans="1:25" ht="12.75">
      <c r="A106" s="76"/>
      <c r="B106" s="76"/>
      <c r="C106" s="76"/>
      <c r="D106" s="76"/>
      <c r="E106" s="76"/>
      <c r="F106" s="76"/>
      <c r="G106" s="76"/>
      <c r="H106" s="76"/>
      <c r="I106" s="76"/>
      <c r="J106" s="25"/>
      <c r="K106" s="25"/>
      <c r="L106" s="111" t="s">
        <v>174</v>
      </c>
      <c r="M106" s="73" t="str">
        <f>(IF(S103="Large Model","Yes",IF(S104="Large Model","Yes",IF(S105="Large Model","Yes",IF(S106="Large Model","Yes","No")))))</f>
        <v>No</v>
      </c>
      <c r="N106" s="25"/>
      <c r="O106" s="25"/>
      <c r="P106" s="36"/>
      <c r="Q106" s="21" t="str">
        <f>IF(P106="","0",VLOOKUP(P106,Points!$Q$3:$R$102,2))</f>
        <v>0</v>
      </c>
      <c r="R106" s="21"/>
      <c r="S106" s="35"/>
      <c r="T106" s="21" t="str">
        <f>IF(S106="","0",VLOOKUP(S106,Points!$M$3:$N$102,2))</f>
        <v>0</v>
      </c>
      <c r="U106" s="26"/>
      <c r="V106" s="40"/>
      <c r="W106" s="8"/>
      <c r="X106" s="56">
        <f>SUM(V103*W106)</f>
        <v>0</v>
      </c>
      <c r="Y106" s="50"/>
    </row>
    <row r="107" spans="1:25" ht="12.75">
      <c r="A107" s="49"/>
      <c r="B107" s="123"/>
      <c r="C107" s="26"/>
      <c r="D107" s="26"/>
      <c r="E107" s="26"/>
      <c r="F107" s="26"/>
      <c r="G107" s="26"/>
      <c r="H107" s="26"/>
      <c r="I107" s="26"/>
      <c r="J107" s="25"/>
      <c r="K107" s="25"/>
      <c r="L107" s="26"/>
      <c r="M107" s="26"/>
      <c r="N107" s="26"/>
      <c r="O107" s="26"/>
      <c r="P107" s="75"/>
      <c r="Q107" s="25"/>
      <c r="R107" s="25"/>
      <c r="S107" s="25"/>
      <c r="T107" s="25"/>
      <c r="U107" s="25"/>
      <c r="V107" s="25"/>
      <c r="W107" s="26"/>
      <c r="X107" s="42"/>
      <c r="Y107" s="50"/>
    </row>
    <row r="108" spans="1:25" ht="12.75">
      <c r="A108" s="49"/>
      <c r="B108" s="124"/>
      <c r="C108" s="26"/>
      <c r="D108" s="126" t="s">
        <v>121</v>
      </c>
      <c r="E108" s="127"/>
      <c r="F108" s="127"/>
      <c r="G108" s="128"/>
      <c r="H108" s="21" t="s">
        <v>9</v>
      </c>
      <c r="I108" s="26"/>
      <c r="J108" s="40"/>
      <c r="K108" s="40"/>
      <c r="L108" s="129" t="s">
        <v>29</v>
      </c>
      <c r="M108" s="129"/>
      <c r="N108" s="21" t="s">
        <v>9</v>
      </c>
      <c r="O108" s="42"/>
      <c r="P108" s="58" t="s">
        <v>190</v>
      </c>
      <c r="Q108" s="21" t="s">
        <v>9</v>
      </c>
      <c r="R108" s="21"/>
      <c r="S108" s="59" t="s">
        <v>51</v>
      </c>
      <c r="T108" s="77" t="s">
        <v>9</v>
      </c>
      <c r="U108" s="40"/>
      <c r="V108" s="76"/>
      <c r="W108" s="76"/>
      <c r="X108" s="76"/>
      <c r="Y108" s="50"/>
    </row>
    <row r="109" spans="1:25" ht="12.75" customHeight="1">
      <c r="A109" s="49"/>
      <c r="B109" s="124"/>
      <c r="C109" s="26"/>
      <c r="D109" s="118"/>
      <c r="E109" s="119"/>
      <c r="F109" s="119"/>
      <c r="G109" s="120"/>
      <c r="H109" s="21" t="str">
        <f>IF(D109="","0",VLOOKUP(D109,Points!$Y$3:$Z$102,2))</f>
        <v>0</v>
      </c>
      <c r="I109" s="26"/>
      <c r="J109" s="40"/>
      <c r="K109" s="41" t="s">
        <v>40</v>
      </c>
      <c r="L109" s="121" t="s">
        <v>14</v>
      </c>
      <c r="M109" s="121"/>
      <c r="N109" s="21">
        <f>IF(L109="","0",VLOOKUP(L109,Points!$U$3:$V$102,2))</f>
        <v>3</v>
      </c>
      <c r="O109" s="42"/>
      <c r="P109" s="36"/>
      <c r="Q109" s="21" t="str">
        <f>IF(P109="","0",VLOOKUP(P109,Points!$Q$3:$R$102,2))</f>
        <v>0</v>
      </c>
      <c r="R109" s="26"/>
      <c r="S109" s="35"/>
      <c r="T109" s="28"/>
      <c r="U109" s="40"/>
      <c r="V109" s="76"/>
      <c r="W109" s="76"/>
      <c r="X109" s="76"/>
      <c r="Y109" s="50"/>
    </row>
    <row r="110" spans="1:25" ht="12.75" customHeight="1">
      <c r="A110" s="49"/>
      <c r="B110" s="125"/>
      <c r="C110" s="26"/>
      <c r="D110" s="118"/>
      <c r="E110" s="119"/>
      <c r="F110" s="119"/>
      <c r="G110" s="120"/>
      <c r="H110" s="21" t="str">
        <f>IF(D110="","0",VLOOKUP(D110,Points!$Y$3:$Z$102,2))</f>
        <v>0</v>
      </c>
      <c r="I110" s="26"/>
      <c r="J110" s="40"/>
      <c r="K110" s="41" t="s">
        <v>41</v>
      </c>
      <c r="L110" s="121"/>
      <c r="M110" s="121"/>
      <c r="N110" s="21" t="str">
        <f>IF(L110="","0",ROUNDUP((VLOOKUP(L110,Points!$U$3:$V$102,2)/2),0))</f>
        <v>0</v>
      </c>
      <c r="O110" s="42"/>
      <c r="P110" s="36"/>
      <c r="Q110" s="21" t="str">
        <f>IF(P110="","0",VLOOKUP(P110,Points!$Q$3:$R$102,2))</f>
        <v>0</v>
      </c>
      <c r="R110" s="26"/>
      <c r="S110" s="35"/>
      <c r="T110" s="28"/>
      <c r="U110" s="40"/>
      <c r="V110" s="76"/>
      <c r="W110" s="76"/>
      <c r="X110" s="76"/>
      <c r="Y110" s="50"/>
    </row>
    <row r="111" spans="1:25" ht="12.75" customHeight="1">
      <c r="A111" s="49"/>
      <c r="B111" s="76"/>
      <c r="C111" s="26"/>
      <c r="D111" s="118"/>
      <c r="E111" s="119"/>
      <c r="F111" s="119"/>
      <c r="G111" s="120"/>
      <c r="H111" s="21" t="str">
        <f>IF(D111="","0",VLOOKUP(D111,Points!$Y$3:$Z$102,2))</f>
        <v>0</v>
      </c>
      <c r="I111" s="26"/>
      <c r="J111" s="40"/>
      <c r="K111" s="41" t="s">
        <v>40</v>
      </c>
      <c r="L111" s="121"/>
      <c r="M111" s="121"/>
      <c r="N111" s="21" t="str">
        <f>IF(L111="","0",VLOOKUP(L111,Points!$U$3:$V$102,2))</f>
        <v>0</v>
      </c>
      <c r="O111" s="42"/>
      <c r="P111" s="36"/>
      <c r="Q111" s="21" t="str">
        <f>IF(P111="","0",VLOOKUP(P111,Points!$Q$3:$R$102,2))</f>
        <v>0</v>
      </c>
      <c r="R111" s="21"/>
      <c r="S111" s="35"/>
      <c r="T111" s="28"/>
      <c r="U111" s="40"/>
      <c r="V111" s="76"/>
      <c r="W111" s="76"/>
      <c r="X111" s="76"/>
      <c r="Y111" s="50"/>
    </row>
    <row r="112" spans="1:25" ht="12.75" customHeight="1">
      <c r="A112" s="49"/>
      <c r="B112" s="75" t="str">
        <f>IF(V103&gt;Points!$A$17,"Elite","Core")</f>
        <v>Core</v>
      </c>
      <c r="C112" s="26"/>
      <c r="D112" s="118"/>
      <c r="E112" s="119"/>
      <c r="F112" s="119"/>
      <c r="G112" s="120"/>
      <c r="H112" s="21" t="str">
        <f>IF(D112="","0",VLOOKUP(D112,Points!$Y$3:$Z$102,2))</f>
        <v>0</v>
      </c>
      <c r="I112" s="26"/>
      <c r="J112" s="40"/>
      <c r="K112" s="41" t="s">
        <v>41</v>
      </c>
      <c r="L112" s="121"/>
      <c r="M112" s="121"/>
      <c r="N112" s="21" t="str">
        <f>IF(L112="","0",ROUNDUP((VLOOKUP(L112,Points!$U$3:$V$102,2)/2),0))</f>
        <v>0</v>
      </c>
      <c r="O112" s="42"/>
      <c r="P112" s="36"/>
      <c r="Q112" s="21" t="str">
        <f>IF(P112="","0",VLOOKUP(P112,Points!$Q$3:$R$102,2))</f>
        <v>0</v>
      </c>
      <c r="R112" s="21"/>
      <c r="S112" s="35"/>
      <c r="T112" s="28"/>
      <c r="U112" s="40"/>
      <c r="V112" s="76"/>
      <c r="W112" s="76"/>
      <c r="X112" s="76"/>
      <c r="Y112" s="50"/>
    </row>
    <row r="113" spans="1:25" ht="12.75" customHeight="1">
      <c r="A113" s="51"/>
      <c r="B113" s="81"/>
      <c r="C113" s="53"/>
      <c r="D113" s="53"/>
      <c r="E113" s="53"/>
      <c r="F113" s="53"/>
      <c r="G113" s="53"/>
      <c r="H113" s="53"/>
      <c r="I113" s="53"/>
      <c r="J113" s="52"/>
      <c r="K113" s="52"/>
      <c r="L113" s="54"/>
      <c r="M113" s="54"/>
      <c r="N113" s="54"/>
      <c r="O113" s="54"/>
      <c r="P113" s="80"/>
      <c r="Q113" s="52"/>
      <c r="R113" s="52"/>
      <c r="S113" s="52"/>
      <c r="T113" s="52"/>
      <c r="U113" s="52"/>
      <c r="V113" s="52"/>
      <c r="W113" s="54"/>
      <c r="X113" s="54"/>
      <c r="Y113" s="55"/>
    </row>
    <row r="114" ht="12.75" customHeight="1">
      <c r="B114" s="82"/>
    </row>
    <row r="115" spans="1:25" ht="12.75">
      <c r="A115" s="43"/>
      <c r="B115" s="44"/>
      <c r="C115" s="45"/>
      <c r="D115" s="45"/>
      <c r="E115" s="45"/>
      <c r="F115" s="45"/>
      <c r="G115" s="45"/>
      <c r="H115" s="45"/>
      <c r="I115" s="45"/>
      <c r="J115" s="46"/>
      <c r="K115" s="46"/>
      <c r="L115" s="45"/>
      <c r="M115" s="45"/>
      <c r="N115" s="45"/>
      <c r="O115" s="44"/>
      <c r="P115" s="79"/>
      <c r="Q115" s="47"/>
      <c r="R115" s="47"/>
      <c r="S115" s="47"/>
      <c r="T115" s="47"/>
      <c r="U115" s="47"/>
      <c r="V115" s="46"/>
      <c r="W115" s="44"/>
      <c r="X115" s="44"/>
      <c r="Y115" s="48"/>
    </row>
    <row r="116" spans="1:25" ht="12.75" customHeight="1">
      <c r="A116" s="49"/>
      <c r="B116" s="57" t="s">
        <v>188</v>
      </c>
      <c r="C116" s="8" t="s">
        <v>1</v>
      </c>
      <c r="D116" s="8" t="s">
        <v>2</v>
      </c>
      <c r="E116" s="8" t="s">
        <v>3</v>
      </c>
      <c r="F116" s="8" t="s">
        <v>4</v>
      </c>
      <c r="G116" s="8" t="s">
        <v>5</v>
      </c>
      <c r="H116" s="8" t="s">
        <v>6</v>
      </c>
      <c r="I116" s="8" t="s">
        <v>7</v>
      </c>
      <c r="J116" s="21" t="s">
        <v>9</v>
      </c>
      <c r="K116" s="25"/>
      <c r="L116" s="58" t="s">
        <v>39</v>
      </c>
      <c r="M116" s="8"/>
      <c r="N116" s="8" t="s">
        <v>38</v>
      </c>
      <c r="O116" s="21"/>
      <c r="P116" s="58" t="s">
        <v>8</v>
      </c>
      <c r="Q116" s="21" t="s">
        <v>9</v>
      </c>
      <c r="R116" s="21"/>
      <c r="S116" s="59" t="s">
        <v>138</v>
      </c>
      <c r="T116" s="21" t="s">
        <v>9</v>
      </c>
      <c r="U116" s="26"/>
      <c r="V116" s="38" t="s">
        <v>0</v>
      </c>
      <c r="W116" s="122" t="s">
        <v>49</v>
      </c>
      <c r="X116" s="122" t="s">
        <v>50</v>
      </c>
      <c r="Y116" s="50"/>
    </row>
    <row r="117" spans="1:25" ht="12.75">
      <c r="A117" s="83">
        <v>1</v>
      </c>
      <c r="B117" s="39" t="s">
        <v>350</v>
      </c>
      <c r="C117" s="11">
        <v>8</v>
      </c>
      <c r="D117" s="9">
        <v>3</v>
      </c>
      <c r="E117" s="9">
        <v>4</v>
      </c>
      <c r="F117" s="9">
        <v>4</v>
      </c>
      <c r="G117" s="11">
        <v>4</v>
      </c>
      <c r="H117" s="11">
        <v>1</v>
      </c>
      <c r="I117" s="11">
        <v>2</v>
      </c>
      <c r="J117" s="21">
        <f>VLOOKUP(C117,Points!$A$3:$H$15,2)+VLOOKUP(D117,Points!$A$3:$H$15,3)+VLOOKUP(E117,Points!$A$3:$H$15,4)+VLOOKUP(F117,Points!$A$3:$H$15,5)+VLOOKUP(G117,Points!$A$3:$H$15,6)+VLOOKUP(H117,Points!$A$3:$H$15,7)+VLOOKUP(I117,Points!$A$3:$H$15,8)</f>
        <v>12</v>
      </c>
      <c r="K117" s="25"/>
      <c r="L117" s="58" t="s">
        <v>94</v>
      </c>
      <c r="M117" s="9"/>
      <c r="N117" s="8">
        <f>SUM(M117:M119)+(IF(S117="Large Model","1",IF(S118="Large Model","1",IF(S119="Large Model","1",IF(S120="Large Model","1","0")))))</f>
        <v>0</v>
      </c>
      <c r="O117" s="21"/>
      <c r="P117" s="36"/>
      <c r="Q117" s="21" t="str">
        <f>IF(P117="","0",VLOOKUP(P117,Points!$Q$3:$R$102,2))</f>
        <v>0</v>
      </c>
      <c r="R117" s="21"/>
      <c r="S117" s="35" t="s">
        <v>274</v>
      </c>
      <c r="T117" s="21">
        <f>IF(S117="","0",VLOOKUP(S117,Points!$M$3:$N$102,2))</f>
        <v>4</v>
      </c>
      <c r="U117" s="26"/>
      <c r="V117" s="70">
        <f>SUM(J117:J119)+SUM(H123:H126)+N119+SUM(N123:N126)+SUM(Q117:Q120)+SUM(Q123:Q126)+SUM(T117:T120)+SUM(T123:T126)</f>
        <v>20</v>
      </c>
      <c r="W117" s="122"/>
      <c r="X117" s="122"/>
      <c r="Y117" s="50"/>
    </row>
    <row r="118" spans="1:25" ht="12.75">
      <c r="A118" s="83">
        <v>2</v>
      </c>
      <c r="B118" s="39"/>
      <c r="C118" s="19"/>
      <c r="D118" s="18"/>
      <c r="E118" s="9"/>
      <c r="F118" s="10"/>
      <c r="G118" s="12"/>
      <c r="H118" s="13"/>
      <c r="I118" s="14"/>
      <c r="J118" s="21">
        <f>VLOOKUP(D118,Points!$A$3:$H$15,3)+VLOOKUP(E118,Points!$A$3:$H$15,4)+VLOOKUP(F118,Points!$A$3:$H$15,5)</f>
        <v>0</v>
      </c>
      <c r="K118" s="25"/>
      <c r="L118" s="58" t="s">
        <v>10</v>
      </c>
      <c r="M118" s="9"/>
      <c r="N118" s="21" t="s">
        <v>9</v>
      </c>
      <c r="O118" s="21"/>
      <c r="P118" s="36"/>
      <c r="Q118" s="21" t="str">
        <f>IF(P118="","0",VLOOKUP(P118,Points!$Q$3:$R$102,2))</f>
        <v>0</v>
      </c>
      <c r="R118" s="21"/>
      <c r="S118" s="35"/>
      <c r="T118" s="21" t="str">
        <f>IF(S118="","0",VLOOKUP(S118,Points!$M$3:$N$102,2))</f>
        <v>0</v>
      </c>
      <c r="U118" s="26"/>
      <c r="V118" s="25"/>
      <c r="W118" s="122"/>
      <c r="X118" s="122"/>
      <c r="Y118" s="50"/>
    </row>
    <row r="119" spans="1:25" ht="12.75">
      <c r="A119" s="84">
        <v>3</v>
      </c>
      <c r="B119" s="39"/>
      <c r="C119" s="20"/>
      <c r="D119" s="18"/>
      <c r="E119" s="9"/>
      <c r="F119" s="10"/>
      <c r="G119" s="15"/>
      <c r="H119" s="16"/>
      <c r="I119" s="17"/>
      <c r="J119" s="21">
        <f>VLOOKUP(C119,Points!$A$3:$H$15,2)+VLOOKUP(D119,Points!$A$3:$H$15,3)+VLOOKUP(E119,Points!$A$3:$H$15,4)+VLOOKUP(F119,Points!$A$3:$H$15,5)+VLOOKUP(G119,Points!$A$3:$H$15,6)+VLOOKUP(H119,Points!$A$3:$H$15,7)+VLOOKUP(I119,Points!$A$3:$H$15,8)</f>
        <v>0</v>
      </c>
      <c r="K119" s="25"/>
      <c r="L119" s="58" t="s">
        <v>37</v>
      </c>
      <c r="M119" s="9"/>
      <c r="N119" s="21">
        <f>VLOOKUP(M117,Points!$A$3:$J$15,10)+IF(M118="","0",Points!$J$17)+IF(M119="","0",Points!$J$18)+IF(M120="","0",Points!$J$19)</f>
        <v>0</v>
      </c>
      <c r="O119" s="25"/>
      <c r="P119" s="36"/>
      <c r="Q119" s="21" t="str">
        <f>IF(P119="","0",VLOOKUP(P119,Points!$Q$3:$R$102,2))</f>
        <v>0</v>
      </c>
      <c r="R119" s="21"/>
      <c r="S119" s="35"/>
      <c r="T119" s="21" t="str">
        <f>IF(S119="","0",VLOOKUP(S119,Points!$M$3:$N$102,2))</f>
        <v>0</v>
      </c>
      <c r="U119" s="26"/>
      <c r="V119" s="40"/>
      <c r="W119" s="122"/>
      <c r="X119" s="122"/>
      <c r="Y119" s="50"/>
    </row>
    <row r="120" spans="1:25" ht="12.75">
      <c r="A120" s="76"/>
      <c r="B120" s="76"/>
      <c r="C120" s="76"/>
      <c r="D120" s="76"/>
      <c r="E120" s="76"/>
      <c r="F120" s="76"/>
      <c r="G120" s="76"/>
      <c r="H120" s="76"/>
      <c r="I120" s="76"/>
      <c r="J120" s="25"/>
      <c r="K120" s="25"/>
      <c r="L120" s="111" t="s">
        <v>174</v>
      </c>
      <c r="M120" s="73" t="str">
        <f>(IF(S117="Large Model","Yes",IF(S118="Large Model","Yes",IF(S119="Large Model","Yes",IF(S120="Large Model","Yes","No")))))</f>
        <v>No</v>
      </c>
      <c r="N120" s="25"/>
      <c r="O120" s="25"/>
      <c r="P120" s="36"/>
      <c r="Q120" s="21" t="str">
        <f>IF(P120="","0",VLOOKUP(P120,Points!$Q$3:$R$102,2))</f>
        <v>0</v>
      </c>
      <c r="R120" s="21"/>
      <c r="S120" s="35"/>
      <c r="T120" s="21" t="str">
        <f>IF(S120="","0",VLOOKUP(S120,Points!$M$3:$N$102,2))</f>
        <v>0</v>
      </c>
      <c r="U120" s="26"/>
      <c r="V120" s="40"/>
      <c r="W120" s="8"/>
      <c r="X120" s="56">
        <f>SUM(V117*W120)</f>
        <v>0</v>
      </c>
      <c r="Y120" s="50"/>
    </row>
    <row r="121" spans="1:25" ht="12.75">
      <c r="A121" s="49"/>
      <c r="B121" s="123"/>
      <c r="C121" s="26"/>
      <c r="D121" s="26"/>
      <c r="E121" s="26"/>
      <c r="F121" s="26"/>
      <c r="G121" s="26"/>
      <c r="H121" s="26"/>
      <c r="I121" s="26"/>
      <c r="J121" s="25"/>
      <c r="K121" s="25"/>
      <c r="L121" s="26"/>
      <c r="M121" s="26"/>
      <c r="N121" s="26"/>
      <c r="O121" s="26"/>
      <c r="P121" s="75"/>
      <c r="Q121" s="25"/>
      <c r="R121" s="25"/>
      <c r="S121" s="25"/>
      <c r="T121" s="25"/>
      <c r="U121" s="25"/>
      <c r="V121" s="25"/>
      <c r="W121" s="26"/>
      <c r="X121" s="42"/>
      <c r="Y121" s="50"/>
    </row>
    <row r="122" spans="1:25" ht="12.75">
      <c r="A122" s="49"/>
      <c r="B122" s="124"/>
      <c r="C122" s="26"/>
      <c r="D122" s="126" t="s">
        <v>121</v>
      </c>
      <c r="E122" s="127"/>
      <c r="F122" s="127"/>
      <c r="G122" s="128"/>
      <c r="H122" s="21" t="s">
        <v>9</v>
      </c>
      <c r="I122" s="26"/>
      <c r="J122" s="40"/>
      <c r="K122" s="40"/>
      <c r="L122" s="129" t="s">
        <v>29</v>
      </c>
      <c r="M122" s="129"/>
      <c r="N122" s="21" t="s">
        <v>9</v>
      </c>
      <c r="O122" s="42"/>
      <c r="P122" s="58" t="s">
        <v>190</v>
      </c>
      <c r="Q122" s="21" t="s">
        <v>9</v>
      </c>
      <c r="R122" s="21"/>
      <c r="S122" s="59" t="s">
        <v>51</v>
      </c>
      <c r="T122" s="77" t="s">
        <v>9</v>
      </c>
      <c r="U122" s="40"/>
      <c r="V122" s="76"/>
      <c r="W122" s="76"/>
      <c r="X122" s="76"/>
      <c r="Y122" s="50"/>
    </row>
    <row r="123" spans="1:25" ht="12.75" customHeight="1">
      <c r="A123" s="49"/>
      <c r="B123" s="124"/>
      <c r="C123" s="26"/>
      <c r="D123" s="118"/>
      <c r="E123" s="119"/>
      <c r="F123" s="119"/>
      <c r="G123" s="120"/>
      <c r="H123" s="21" t="str">
        <f>IF(D123="","0",VLOOKUP(D123,Points!$Y$3:$Z$102,2))</f>
        <v>0</v>
      </c>
      <c r="I123" s="26"/>
      <c r="J123" s="40"/>
      <c r="K123" s="41" t="s">
        <v>40</v>
      </c>
      <c r="L123" s="121" t="s">
        <v>24</v>
      </c>
      <c r="M123" s="121"/>
      <c r="N123" s="21">
        <f>IF(L123="","0",VLOOKUP(L123,Points!$U$3:$V$102,2))</f>
        <v>4</v>
      </c>
      <c r="O123" s="42"/>
      <c r="P123" s="36"/>
      <c r="Q123" s="21" t="str">
        <f>IF(P123="","0",VLOOKUP(P123,Points!$Q$3:$R$102,2))</f>
        <v>0</v>
      </c>
      <c r="R123" s="26"/>
      <c r="S123" s="35"/>
      <c r="T123" s="28"/>
      <c r="U123" s="40"/>
      <c r="V123" s="76"/>
      <c r="W123" s="76"/>
      <c r="X123" s="76"/>
      <c r="Y123" s="50"/>
    </row>
    <row r="124" spans="1:25" ht="12.75" customHeight="1">
      <c r="A124" s="49"/>
      <c r="B124" s="125"/>
      <c r="C124" s="26"/>
      <c r="D124" s="118"/>
      <c r="E124" s="119"/>
      <c r="F124" s="119"/>
      <c r="G124" s="120"/>
      <c r="H124" s="21" t="str">
        <f>IF(D124="","0",VLOOKUP(D124,Points!$Y$3:$Z$102,2))</f>
        <v>0</v>
      </c>
      <c r="I124" s="26"/>
      <c r="J124" s="40"/>
      <c r="K124" s="41" t="s">
        <v>41</v>
      </c>
      <c r="L124" s="121"/>
      <c r="M124" s="121"/>
      <c r="N124" s="21" t="str">
        <f>IF(L124="","0",ROUNDUP((VLOOKUP(L124,Points!$U$3:$V$102,2)/2),0))</f>
        <v>0</v>
      </c>
      <c r="O124" s="42"/>
      <c r="P124" s="36"/>
      <c r="Q124" s="21" t="str">
        <f>IF(P124="","0",VLOOKUP(P124,Points!$Q$3:$R$102,2))</f>
        <v>0</v>
      </c>
      <c r="R124" s="26"/>
      <c r="S124" s="35"/>
      <c r="T124" s="28"/>
      <c r="U124" s="40"/>
      <c r="V124" s="76"/>
      <c r="W124" s="76"/>
      <c r="X124" s="76"/>
      <c r="Y124" s="50"/>
    </row>
    <row r="125" spans="1:25" ht="12.75" customHeight="1">
      <c r="A125" s="49"/>
      <c r="B125" s="76"/>
      <c r="C125" s="26"/>
      <c r="D125" s="118"/>
      <c r="E125" s="119"/>
      <c r="F125" s="119"/>
      <c r="G125" s="120"/>
      <c r="H125" s="21" t="str">
        <f>IF(D125="","0",VLOOKUP(D125,Points!$Y$3:$Z$102,2))</f>
        <v>0</v>
      </c>
      <c r="I125" s="26"/>
      <c r="J125" s="40"/>
      <c r="K125" s="41" t="s">
        <v>40</v>
      </c>
      <c r="L125" s="121"/>
      <c r="M125" s="121"/>
      <c r="N125" s="21" t="str">
        <f>IF(L125="","0",VLOOKUP(L125,Points!$U$3:$V$102,2))</f>
        <v>0</v>
      </c>
      <c r="O125" s="42"/>
      <c r="P125" s="36"/>
      <c r="Q125" s="21" t="str">
        <f>IF(P125="","0",VLOOKUP(P125,Points!$Q$3:$R$102,2))</f>
        <v>0</v>
      </c>
      <c r="R125" s="21"/>
      <c r="S125" s="35"/>
      <c r="T125" s="28"/>
      <c r="U125" s="40"/>
      <c r="V125" s="76"/>
      <c r="W125" s="76"/>
      <c r="X125" s="76"/>
      <c r="Y125" s="50"/>
    </row>
    <row r="126" spans="1:25" ht="12.75" customHeight="1">
      <c r="A126" s="49"/>
      <c r="B126" s="75" t="str">
        <f>IF(V117&gt;Points!$A$17,"Elite","Core")</f>
        <v>Core</v>
      </c>
      <c r="C126" s="26"/>
      <c r="D126" s="118"/>
      <c r="E126" s="119"/>
      <c r="F126" s="119"/>
      <c r="G126" s="120"/>
      <c r="H126" s="21" t="str">
        <f>IF(D126="","0",VLOOKUP(D126,Points!$Y$3:$Z$102,2))</f>
        <v>0</v>
      </c>
      <c r="I126" s="26"/>
      <c r="J126" s="40"/>
      <c r="K126" s="41" t="s">
        <v>41</v>
      </c>
      <c r="L126" s="121"/>
      <c r="M126" s="121"/>
      <c r="N126" s="21" t="str">
        <f>IF(L126="","0",ROUNDUP((VLOOKUP(L126,Points!$U$3:$V$102,2)/2),0))</f>
        <v>0</v>
      </c>
      <c r="O126" s="42"/>
      <c r="P126" s="36"/>
      <c r="Q126" s="21" t="str">
        <f>IF(P126="","0",VLOOKUP(P126,Points!$Q$3:$R$102,2))</f>
        <v>0</v>
      </c>
      <c r="R126" s="21"/>
      <c r="S126" s="35"/>
      <c r="T126" s="28"/>
      <c r="U126" s="40"/>
      <c r="V126" s="76"/>
      <c r="W126" s="76"/>
      <c r="X126" s="76"/>
      <c r="Y126" s="50"/>
    </row>
    <row r="127" spans="1:25" ht="12.75" customHeight="1">
      <c r="A127" s="51"/>
      <c r="B127" s="81"/>
      <c r="C127" s="53"/>
      <c r="D127" s="53"/>
      <c r="E127" s="53"/>
      <c r="F127" s="53"/>
      <c r="G127" s="53"/>
      <c r="H127" s="53"/>
      <c r="I127" s="53"/>
      <c r="J127" s="52"/>
      <c r="K127" s="52"/>
      <c r="L127" s="54"/>
      <c r="M127" s="54"/>
      <c r="N127" s="54"/>
      <c r="O127" s="54"/>
      <c r="P127" s="80"/>
      <c r="Q127" s="52"/>
      <c r="R127" s="52"/>
      <c r="S127" s="52"/>
      <c r="T127" s="52"/>
      <c r="U127" s="52"/>
      <c r="V127" s="52"/>
      <c r="W127" s="54"/>
      <c r="X127" s="54"/>
      <c r="Y127" s="55"/>
    </row>
    <row r="129" spans="1:25" ht="12.75">
      <c r="A129" s="43"/>
      <c r="B129" s="44"/>
      <c r="C129" s="45"/>
      <c r="D129" s="45"/>
      <c r="E129" s="45"/>
      <c r="F129" s="45"/>
      <c r="G129" s="45"/>
      <c r="H129" s="45"/>
      <c r="I129" s="45"/>
      <c r="J129" s="46"/>
      <c r="K129" s="46"/>
      <c r="L129" s="45"/>
      <c r="M129" s="45"/>
      <c r="N129" s="45"/>
      <c r="O129" s="44"/>
      <c r="P129" s="79"/>
      <c r="Q129" s="47"/>
      <c r="R129" s="47"/>
      <c r="S129" s="47"/>
      <c r="T129" s="47"/>
      <c r="U129" s="47"/>
      <c r="V129" s="46"/>
      <c r="W129" s="44"/>
      <c r="X129" s="44"/>
      <c r="Y129" s="48"/>
    </row>
    <row r="130" spans="1:25" ht="12.75" customHeight="1">
      <c r="A130" s="49"/>
      <c r="B130" s="57" t="s">
        <v>188</v>
      </c>
      <c r="C130" s="8" t="s">
        <v>1</v>
      </c>
      <c r="D130" s="8" t="s">
        <v>2</v>
      </c>
      <c r="E130" s="8" t="s">
        <v>3</v>
      </c>
      <c r="F130" s="8" t="s">
        <v>4</v>
      </c>
      <c r="G130" s="8" t="s">
        <v>5</v>
      </c>
      <c r="H130" s="8" t="s">
        <v>6</v>
      </c>
      <c r="I130" s="8" t="s">
        <v>7</v>
      </c>
      <c r="J130" s="21" t="s">
        <v>9</v>
      </c>
      <c r="K130" s="25"/>
      <c r="L130" s="58" t="s">
        <v>39</v>
      </c>
      <c r="M130" s="8"/>
      <c r="N130" s="8" t="s">
        <v>38</v>
      </c>
      <c r="O130" s="21"/>
      <c r="P130" s="58" t="s">
        <v>8</v>
      </c>
      <c r="Q130" s="21" t="s">
        <v>9</v>
      </c>
      <c r="R130" s="21"/>
      <c r="S130" s="59" t="s">
        <v>138</v>
      </c>
      <c r="T130" s="21" t="s">
        <v>9</v>
      </c>
      <c r="U130" s="26"/>
      <c r="V130" s="38" t="s">
        <v>0</v>
      </c>
      <c r="W130" s="122" t="s">
        <v>49</v>
      </c>
      <c r="X130" s="122" t="s">
        <v>50</v>
      </c>
      <c r="Y130" s="50"/>
    </row>
    <row r="131" spans="1:25" ht="12.75">
      <c r="A131" s="83">
        <v>1</v>
      </c>
      <c r="B131" s="39" t="s">
        <v>351</v>
      </c>
      <c r="C131" s="11">
        <v>8</v>
      </c>
      <c r="D131" s="9">
        <v>2</v>
      </c>
      <c r="E131" s="9">
        <v>5</v>
      </c>
      <c r="F131" s="9">
        <v>4</v>
      </c>
      <c r="G131" s="11">
        <v>4</v>
      </c>
      <c r="H131" s="11">
        <v>1</v>
      </c>
      <c r="I131" s="11">
        <v>2</v>
      </c>
      <c r="J131" s="21">
        <f>VLOOKUP(C131,Points!$A$3:$H$15,2)+VLOOKUP(D131,Points!$A$3:$H$15,3)+VLOOKUP(E131,Points!$A$3:$H$15,4)+VLOOKUP(F131,Points!$A$3:$H$15,5)+VLOOKUP(G131,Points!$A$3:$H$15,6)+VLOOKUP(H131,Points!$A$3:$H$15,7)+VLOOKUP(I131,Points!$A$3:$H$15,8)</f>
        <v>13</v>
      </c>
      <c r="K131" s="25"/>
      <c r="L131" s="58" t="s">
        <v>94</v>
      </c>
      <c r="M131" s="9"/>
      <c r="N131" s="8">
        <f>SUM(M131:M133)+(IF(S131="Large Model","1",IF(S132="Large Model","1",IF(S133="Large Model","1",IF(S134="Large Model","1","0")))))</f>
        <v>0</v>
      </c>
      <c r="O131" s="21"/>
      <c r="P131" s="36"/>
      <c r="Q131" s="21" t="str">
        <f>IF(P131="","0",VLOOKUP(P131,Points!$Q$3:$R$102,2))</f>
        <v>0</v>
      </c>
      <c r="R131" s="21"/>
      <c r="S131" s="35" t="s">
        <v>91</v>
      </c>
      <c r="T131" s="21">
        <f>IF(S131="","0",VLOOKUP(S131,Points!$M$3:$N$102,2))</f>
        <v>4</v>
      </c>
      <c r="U131" s="26"/>
      <c r="V131" s="70">
        <f>SUM(J131:J133)+SUM(H137:H140)+N133+SUM(N137:N140)+SUM(Q131:Q134)+SUM(Q137:Q140)+SUM(T131:T134)+SUM(T137:T140)</f>
        <v>23</v>
      </c>
      <c r="W131" s="122"/>
      <c r="X131" s="122"/>
      <c r="Y131" s="50"/>
    </row>
    <row r="132" spans="1:25" ht="12.75">
      <c r="A132" s="83">
        <v>2</v>
      </c>
      <c r="B132" s="39"/>
      <c r="C132" s="19"/>
      <c r="D132" s="18"/>
      <c r="E132" s="9"/>
      <c r="F132" s="10"/>
      <c r="G132" s="12"/>
      <c r="H132" s="13"/>
      <c r="I132" s="14"/>
      <c r="J132" s="21">
        <f>VLOOKUP(D132,Points!$A$3:$H$15,3)+VLOOKUP(E132,Points!$A$3:$H$15,4)+VLOOKUP(F132,Points!$A$3:$H$15,5)</f>
        <v>0</v>
      </c>
      <c r="K132" s="25"/>
      <c r="L132" s="58" t="s">
        <v>10</v>
      </c>
      <c r="M132" s="9"/>
      <c r="N132" s="21" t="s">
        <v>9</v>
      </c>
      <c r="O132" s="21"/>
      <c r="P132" s="36"/>
      <c r="Q132" s="21" t="str">
        <f>IF(P132="","0",VLOOKUP(P132,Points!$Q$3:$R$102,2))</f>
        <v>0</v>
      </c>
      <c r="R132" s="21"/>
      <c r="S132" s="35"/>
      <c r="T132" s="21" t="str">
        <f>IF(S132="","0",VLOOKUP(S132,Points!$M$3:$N$102,2))</f>
        <v>0</v>
      </c>
      <c r="U132" s="26"/>
      <c r="V132" s="25"/>
      <c r="W132" s="122"/>
      <c r="X132" s="122"/>
      <c r="Y132" s="50"/>
    </row>
    <row r="133" spans="1:25" ht="12.75">
      <c r="A133" s="84">
        <v>3</v>
      </c>
      <c r="B133" s="39"/>
      <c r="C133" s="20"/>
      <c r="D133" s="18"/>
      <c r="E133" s="9"/>
      <c r="F133" s="10"/>
      <c r="G133" s="15"/>
      <c r="H133" s="16"/>
      <c r="I133" s="17"/>
      <c r="J133" s="21">
        <f>VLOOKUP(C133,Points!$A$3:$H$15,2)+VLOOKUP(D133,Points!$A$3:$H$15,3)+VLOOKUP(E133,Points!$A$3:$H$15,4)+VLOOKUP(F133,Points!$A$3:$H$15,5)+VLOOKUP(G133,Points!$A$3:$H$15,6)+VLOOKUP(H133,Points!$A$3:$H$15,7)+VLOOKUP(I133,Points!$A$3:$H$15,8)</f>
        <v>0</v>
      </c>
      <c r="K133" s="25"/>
      <c r="L133" s="58" t="s">
        <v>37</v>
      </c>
      <c r="M133" s="9"/>
      <c r="N133" s="21">
        <f>VLOOKUP(M131,Points!$A$3:$J$15,10)+IF(M132="","0",Points!$J$17)+IF(M133="","0",Points!$J$18)+IF(M134="","0",Points!$J$19)</f>
        <v>0</v>
      </c>
      <c r="O133" s="25"/>
      <c r="P133" s="36"/>
      <c r="Q133" s="21" t="str">
        <f>IF(P133="","0",VLOOKUP(P133,Points!$Q$3:$R$102,2))</f>
        <v>0</v>
      </c>
      <c r="R133" s="21"/>
      <c r="S133" s="35"/>
      <c r="T133" s="21" t="str">
        <f>IF(S133="","0",VLOOKUP(S133,Points!$M$3:$N$102,2))</f>
        <v>0</v>
      </c>
      <c r="U133" s="26"/>
      <c r="V133" s="40"/>
      <c r="W133" s="122"/>
      <c r="X133" s="122"/>
      <c r="Y133" s="50"/>
    </row>
    <row r="134" spans="1:25" ht="12.75">
      <c r="A134" s="76"/>
      <c r="B134" s="76"/>
      <c r="C134" s="76"/>
      <c r="D134" s="76"/>
      <c r="E134" s="76"/>
      <c r="F134" s="76"/>
      <c r="G134" s="76"/>
      <c r="H134" s="76"/>
      <c r="I134" s="76"/>
      <c r="J134" s="25"/>
      <c r="K134" s="25"/>
      <c r="L134" s="111" t="s">
        <v>174</v>
      </c>
      <c r="M134" s="73" t="str">
        <f>(IF(S131="Large Model","Yes",IF(S132="Large Model","Yes",IF(S133="Large Model","Yes",IF(S134="Large Model","Yes","No")))))</f>
        <v>No</v>
      </c>
      <c r="N134" s="25"/>
      <c r="O134" s="25"/>
      <c r="P134" s="36"/>
      <c r="Q134" s="21" t="str">
        <f>IF(P134="","0",VLOOKUP(P134,Points!$Q$3:$R$102,2))</f>
        <v>0</v>
      </c>
      <c r="R134" s="21"/>
      <c r="S134" s="35"/>
      <c r="T134" s="21" t="str">
        <f>IF(S134="","0",VLOOKUP(S134,Points!$M$3:$N$102,2))</f>
        <v>0</v>
      </c>
      <c r="U134" s="26"/>
      <c r="V134" s="40"/>
      <c r="W134" s="8"/>
      <c r="X134" s="56">
        <f>SUM(V131*W134)</f>
        <v>0</v>
      </c>
      <c r="Y134" s="50"/>
    </row>
    <row r="135" spans="1:25" ht="12.75">
      <c r="A135" s="49"/>
      <c r="B135" s="123"/>
      <c r="C135" s="26"/>
      <c r="D135" s="26"/>
      <c r="E135" s="26"/>
      <c r="F135" s="26"/>
      <c r="G135" s="26"/>
      <c r="H135" s="26"/>
      <c r="I135" s="26"/>
      <c r="J135" s="25"/>
      <c r="K135" s="25"/>
      <c r="L135" s="26"/>
      <c r="M135" s="26"/>
      <c r="N135" s="26"/>
      <c r="O135" s="26"/>
      <c r="P135" s="75"/>
      <c r="Q135" s="25"/>
      <c r="R135" s="25"/>
      <c r="S135" s="25"/>
      <c r="T135" s="25"/>
      <c r="U135" s="25"/>
      <c r="V135" s="25"/>
      <c r="W135" s="26"/>
      <c r="X135" s="42"/>
      <c r="Y135" s="50"/>
    </row>
    <row r="136" spans="1:25" ht="12.75">
      <c r="A136" s="49"/>
      <c r="B136" s="124"/>
      <c r="C136" s="26"/>
      <c r="D136" s="126" t="s">
        <v>121</v>
      </c>
      <c r="E136" s="127"/>
      <c r="F136" s="127"/>
      <c r="G136" s="128"/>
      <c r="H136" s="21" t="s">
        <v>9</v>
      </c>
      <c r="I136" s="26"/>
      <c r="J136" s="40"/>
      <c r="K136" s="40"/>
      <c r="L136" s="129" t="s">
        <v>29</v>
      </c>
      <c r="M136" s="129"/>
      <c r="N136" s="21" t="s">
        <v>9</v>
      </c>
      <c r="O136" s="42"/>
      <c r="P136" s="58" t="s">
        <v>190</v>
      </c>
      <c r="Q136" s="21" t="s">
        <v>9</v>
      </c>
      <c r="R136" s="21"/>
      <c r="S136" s="59" t="s">
        <v>51</v>
      </c>
      <c r="T136" s="77" t="s">
        <v>9</v>
      </c>
      <c r="U136" s="40"/>
      <c r="V136" s="76"/>
      <c r="W136" s="76"/>
      <c r="X136" s="76"/>
      <c r="Y136" s="50"/>
    </row>
    <row r="137" spans="1:25" ht="12.75" customHeight="1">
      <c r="A137" s="49"/>
      <c r="B137" s="124"/>
      <c r="C137" s="26"/>
      <c r="D137" s="118"/>
      <c r="E137" s="119"/>
      <c r="F137" s="119"/>
      <c r="G137" s="120"/>
      <c r="H137" s="21" t="str">
        <f>IF(D137="","0",VLOOKUP(D137,Points!$Y$3:$Z$102,2))</f>
        <v>0</v>
      </c>
      <c r="I137" s="26"/>
      <c r="J137" s="40"/>
      <c r="K137" s="41" t="s">
        <v>40</v>
      </c>
      <c r="L137" s="121" t="s">
        <v>32</v>
      </c>
      <c r="M137" s="121"/>
      <c r="N137" s="21">
        <f>IF(L137="","0",VLOOKUP(L137,Points!$U$3:$V$102,2))</f>
        <v>6</v>
      </c>
      <c r="O137" s="42"/>
      <c r="P137" s="36"/>
      <c r="Q137" s="21" t="str">
        <f>IF(P137="","0",VLOOKUP(P137,Points!$Q$3:$R$102,2))</f>
        <v>0</v>
      </c>
      <c r="R137" s="26"/>
      <c r="S137" s="35"/>
      <c r="T137" s="28"/>
      <c r="U137" s="40"/>
      <c r="V137" s="76"/>
      <c r="W137" s="76"/>
      <c r="X137" s="76"/>
      <c r="Y137" s="50"/>
    </row>
    <row r="138" spans="1:25" ht="12.75" customHeight="1">
      <c r="A138" s="49"/>
      <c r="B138" s="125"/>
      <c r="C138" s="26"/>
      <c r="D138" s="118"/>
      <c r="E138" s="119"/>
      <c r="F138" s="119"/>
      <c r="G138" s="120"/>
      <c r="H138" s="21" t="str">
        <f>IF(D138="","0",VLOOKUP(D138,Points!$Y$3:$Z$102,2))</f>
        <v>0</v>
      </c>
      <c r="I138" s="26"/>
      <c r="J138" s="40"/>
      <c r="K138" s="41" t="s">
        <v>41</v>
      </c>
      <c r="L138" s="121"/>
      <c r="M138" s="121"/>
      <c r="N138" s="21" t="str">
        <f>IF(L138="","0",ROUNDUP((VLOOKUP(L138,Points!$U$3:$V$102,2)/2),0))</f>
        <v>0</v>
      </c>
      <c r="O138" s="42"/>
      <c r="P138" s="36"/>
      <c r="Q138" s="21" t="str">
        <f>IF(P138="","0",VLOOKUP(P138,Points!$Q$3:$R$102,2))</f>
        <v>0</v>
      </c>
      <c r="R138" s="26"/>
      <c r="S138" s="35"/>
      <c r="T138" s="28"/>
      <c r="U138" s="40"/>
      <c r="V138" s="76"/>
      <c r="W138" s="76"/>
      <c r="X138" s="76"/>
      <c r="Y138" s="50"/>
    </row>
    <row r="139" spans="1:25" ht="12.75" customHeight="1">
      <c r="A139" s="49"/>
      <c r="B139" s="76"/>
      <c r="C139" s="26"/>
      <c r="D139" s="118"/>
      <c r="E139" s="119"/>
      <c r="F139" s="119"/>
      <c r="G139" s="120"/>
      <c r="H139" s="21" t="str">
        <f>IF(D139="","0",VLOOKUP(D139,Points!$Y$3:$Z$102,2))</f>
        <v>0</v>
      </c>
      <c r="I139" s="26"/>
      <c r="J139" s="40"/>
      <c r="K139" s="41" t="s">
        <v>40</v>
      </c>
      <c r="L139" s="121"/>
      <c r="M139" s="121"/>
      <c r="N139" s="21" t="str">
        <f>IF(L139="","0",VLOOKUP(L139,Points!$U$3:$V$102,2))</f>
        <v>0</v>
      </c>
      <c r="O139" s="42"/>
      <c r="P139" s="36"/>
      <c r="Q139" s="21" t="str">
        <f>IF(P139="","0",VLOOKUP(P139,Points!$Q$3:$R$102,2))</f>
        <v>0</v>
      </c>
      <c r="R139" s="21"/>
      <c r="S139" s="35"/>
      <c r="T139" s="28"/>
      <c r="U139" s="40"/>
      <c r="V139" s="76"/>
      <c r="W139" s="76"/>
      <c r="X139" s="76"/>
      <c r="Y139" s="50"/>
    </row>
    <row r="140" spans="1:25" ht="12.75" customHeight="1">
      <c r="A140" s="49"/>
      <c r="B140" s="75" t="str">
        <f>IF(V131&gt;Points!$A$17,"Elite","Core")</f>
        <v>Core</v>
      </c>
      <c r="C140" s="26"/>
      <c r="D140" s="118"/>
      <c r="E140" s="119"/>
      <c r="F140" s="119"/>
      <c r="G140" s="120"/>
      <c r="H140" s="21" t="str">
        <f>IF(D140="","0",VLOOKUP(D140,Points!$Y$3:$Z$102,2))</f>
        <v>0</v>
      </c>
      <c r="I140" s="26"/>
      <c r="J140" s="40"/>
      <c r="K140" s="41" t="s">
        <v>41</v>
      </c>
      <c r="L140" s="121"/>
      <c r="M140" s="121"/>
      <c r="N140" s="21" t="str">
        <f>IF(L140="","0",ROUNDUP((VLOOKUP(L140,Points!$U$3:$V$102,2)/2),0))</f>
        <v>0</v>
      </c>
      <c r="O140" s="42"/>
      <c r="P140" s="36"/>
      <c r="Q140" s="21" t="str">
        <f>IF(P140="","0",VLOOKUP(P140,Points!$Q$3:$R$102,2))</f>
        <v>0</v>
      </c>
      <c r="R140" s="21"/>
      <c r="S140" s="35"/>
      <c r="T140" s="28"/>
      <c r="U140" s="40"/>
      <c r="V140" s="76"/>
      <c r="W140" s="76"/>
      <c r="X140" s="76"/>
      <c r="Y140" s="50"/>
    </row>
    <row r="141" spans="1:25" ht="12.75" customHeight="1">
      <c r="A141" s="51"/>
      <c r="B141" s="81"/>
      <c r="C141" s="53"/>
      <c r="D141" s="53"/>
      <c r="E141" s="53"/>
      <c r="F141" s="53"/>
      <c r="G141" s="53"/>
      <c r="H141" s="53"/>
      <c r="I141" s="53"/>
      <c r="J141" s="52"/>
      <c r="K141" s="52"/>
      <c r="L141" s="54"/>
      <c r="M141" s="54"/>
      <c r="N141" s="54"/>
      <c r="O141" s="54"/>
      <c r="P141" s="80"/>
      <c r="Q141" s="52"/>
      <c r="R141" s="52"/>
      <c r="S141" s="52"/>
      <c r="T141" s="52"/>
      <c r="U141" s="52"/>
      <c r="V141" s="52"/>
      <c r="W141" s="54"/>
      <c r="X141" s="54"/>
      <c r="Y141" s="55"/>
    </row>
    <row r="143" spans="1:25" ht="12.75">
      <c r="A143" s="43"/>
      <c r="B143" s="44"/>
      <c r="C143" s="45"/>
      <c r="D143" s="45"/>
      <c r="E143" s="45"/>
      <c r="F143" s="45"/>
      <c r="G143" s="45"/>
      <c r="H143" s="45"/>
      <c r="I143" s="45"/>
      <c r="J143" s="46"/>
      <c r="K143" s="46"/>
      <c r="L143" s="45"/>
      <c r="M143" s="45"/>
      <c r="N143" s="45"/>
      <c r="O143" s="44"/>
      <c r="P143" s="79"/>
      <c r="Q143" s="47"/>
      <c r="R143" s="47"/>
      <c r="S143" s="47"/>
      <c r="T143" s="47"/>
      <c r="U143" s="47"/>
      <c r="V143" s="46"/>
      <c r="W143" s="44"/>
      <c r="X143" s="44"/>
      <c r="Y143" s="48"/>
    </row>
    <row r="144" spans="1:25" ht="12.75" customHeight="1">
      <c r="A144" s="49"/>
      <c r="B144" s="57" t="s">
        <v>188</v>
      </c>
      <c r="C144" s="8" t="s">
        <v>1</v>
      </c>
      <c r="D144" s="8" t="s">
        <v>2</v>
      </c>
      <c r="E144" s="8" t="s">
        <v>3</v>
      </c>
      <c r="F144" s="8" t="s">
        <v>4</v>
      </c>
      <c r="G144" s="8" t="s">
        <v>5</v>
      </c>
      <c r="H144" s="8" t="s">
        <v>6</v>
      </c>
      <c r="I144" s="8" t="s">
        <v>7</v>
      </c>
      <c r="J144" s="21" t="s">
        <v>9</v>
      </c>
      <c r="K144" s="25"/>
      <c r="L144" s="58" t="s">
        <v>39</v>
      </c>
      <c r="M144" s="8"/>
      <c r="N144" s="8" t="s">
        <v>38</v>
      </c>
      <c r="O144" s="21"/>
      <c r="P144" s="58" t="s">
        <v>8</v>
      </c>
      <c r="Q144" s="21" t="s">
        <v>9</v>
      </c>
      <c r="R144" s="21"/>
      <c r="S144" s="59" t="s">
        <v>138</v>
      </c>
      <c r="T144" s="21" t="s">
        <v>9</v>
      </c>
      <c r="U144" s="26"/>
      <c r="V144" s="38" t="s">
        <v>0</v>
      </c>
      <c r="W144" s="122" t="s">
        <v>49</v>
      </c>
      <c r="X144" s="122" t="s">
        <v>50</v>
      </c>
      <c r="Y144" s="50"/>
    </row>
    <row r="145" spans="1:25" ht="12.75">
      <c r="A145" s="83">
        <v>1</v>
      </c>
      <c r="B145" s="39"/>
      <c r="C145" s="11"/>
      <c r="D145" s="9"/>
      <c r="E145" s="9"/>
      <c r="F145" s="9"/>
      <c r="G145" s="11"/>
      <c r="H145" s="11"/>
      <c r="I145" s="11"/>
      <c r="J145" s="21">
        <f>VLOOKUP(C145,Points!$A$3:$H$15,2)+VLOOKUP(D145,Points!$A$3:$H$15,3)+VLOOKUP(E145,Points!$A$3:$H$15,4)+VLOOKUP(F145,Points!$A$3:$H$15,5)+VLOOKUP(G145,Points!$A$3:$H$15,6)+VLOOKUP(H145,Points!$A$3:$H$15,7)+VLOOKUP(I145,Points!$A$3:$H$15,8)</f>
        <v>0</v>
      </c>
      <c r="K145" s="25"/>
      <c r="L145" s="58" t="s">
        <v>94</v>
      </c>
      <c r="M145" s="9"/>
      <c r="N145" s="8">
        <f>SUM(M145:M147)+(IF(S145="Large Model","1",IF(S146="Large Model","1",IF(S147="Large Model","1",IF(S148="Large Model","1","0")))))</f>
        <v>0</v>
      </c>
      <c r="O145" s="21"/>
      <c r="P145" s="36"/>
      <c r="Q145" s="21" t="str">
        <f>IF(P145="","0",VLOOKUP(P145,Points!$Q$3:$R$102,2))</f>
        <v>0</v>
      </c>
      <c r="R145" s="21"/>
      <c r="S145" s="35"/>
      <c r="T145" s="21" t="str">
        <f>IF(S145="","0",VLOOKUP(S145,Points!$M$3:$N$102,2))</f>
        <v>0</v>
      </c>
      <c r="U145" s="26"/>
      <c r="V145" s="70">
        <f>SUM(J145:J147)+SUM(H151:H154)+N147+SUM(N151:N154)+SUM(Q145:Q148)+SUM(Q151:Q154)+SUM(T145:T148)+SUM(T151:T154)</f>
        <v>0</v>
      </c>
      <c r="W145" s="122"/>
      <c r="X145" s="122"/>
      <c r="Y145" s="50"/>
    </row>
    <row r="146" spans="1:25" ht="12.75">
      <c r="A146" s="83">
        <v>2</v>
      </c>
      <c r="B146" s="39"/>
      <c r="C146" s="19"/>
      <c r="D146" s="18"/>
      <c r="E146" s="9"/>
      <c r="F146" s="10"/>
      <c r="G146" s="12"/>
      <c r="H146" s="13"/>
      <c r="I146" s="14"/>
      <c r="J146" s="21">
        <f>VLOOKUP(D146,Points!$A$3:$H$15,3)+VLOOKUP(E146,Points!$A$3:$H$15,4)+VLOOKUP(F146,Points!$A$3:$H$15,5)</f>
        <v>0</v>
      </c>
      <c r="K146" s="25"/>
      <c r="L146" s="58" t="s">
        <v>10</v>
      </c>
      <c r="M146" s="9"/>
      <c r="N146" s="21" t="s">
        <v>9</v>
      </c>
      <c r="O146" s="21"/>
      <c r="P146" s="36"/>
      <c r="Q146" s="21" t="str">
        <f>IF(P146="","0",VLOOKUP(P146,Points!$Q$3:$R$102,2))</f>
        <v>0</v>
      </c>
      <c r="R146" s="21"/>
      <c r="S146" s="35"/>
      <c r="T146" s="21" t="str">
        <f>IF(S146="","0",VLOOKUP(S146,Points!$M$3:$N$102,2))</f>
        <v>0</v>
      </c>
      <c r="U146" s="26"/>
      <c r="V146" s="25"/>
      <c r="W146" s="122"/>
      <c r="X146" s="122"/>
      <c r="Y146" s="50"/>
    </row>
    <row r="147" spans="1:25" ht="12.75">
      <c r="A147" s="84">
        <v>3</v>
      </c>
      <c r="B147" s="39"/>
      <c r="C147" s="20"/>
      <c r="D147" s="18"/>
      <c r="E147" s="9"/>
      <c r="F147" s="10"/>
      <c r="G147" s="15"/>
      <c r="H147" s="16"/>
      <c r="I147" s="17"/>
      <c r="J147" s="21">
        <f>VLOOKUP(C147,Points!$A$3:$H$15,2)+VLOOKUP(D147,Points!$A$3:$H$15,3)+VLOOKUP(E147,Points!$A$3:$H$15,4)+VLOOKUP(F147,Points!$A$3:$H$15,5)+VLOOKUP(G147,Points!$A$3:$H$15,6)+VLOOKUP(H147,Points!$A$3:$H$15,7)+VLOOKUP(I147,Points!$A$3:$H$15,8)</f>
        <v>0</v>
      </c>
      <c r="K147" s="25"/>
      <c r="L147" s="58" t="s">
        <v>37</v>
      </c>
      <c r="M147" s="9"/>
      <c r="N147" s="21">
        <f>VLOOKUP(M145,Points!$A$3:$J$15,10)+IF(M146="","0",Points!$J$17)+IF(M147="","0",Points!$J$18)+IF(M148="","0",Points!$J$19)</f>
        <v>0</v>
      </c>
      <c r="O147" s="25"/>
      <c r="P147" s="36"/>
      <c r="Q147" s="21" t="str">
        <f>IF(P147="","0",VLOOKUP(P147,Points!$Q$3:$R$102,2))</f>
        <v>0</v>
      </c>
      <c r="R147" s="21"/>
      <c r="S147" s="35"/>
      <c r="T147" s="21" t="str">
        <f>IF(S147="","0",VLOOKUP(S147,Points!$M$3:$N$102,2))</f>
        <v>0</v>
      </c>
      <c r="U147" s="26"/>
      <c r="V147" s="40"/>
      <c r="W147" s="122"/>
      <c r="X147" s="122"/>
      <c r="Y147" s="50"/>
    </row>
    <row r="148" spans="1:25" ht="12.75">
      <c r="A148" s="76"/>
      <c r="B148" s="76"/>
      <c r="C148" s="76"/>
      <c r="D148" s="76"/>
      <c r="E148" s="76"/>
      <c r="F148" s="76"/>
      <c r="G148" s="76"/>
      <c r="H148" s="76"/>
      <c r="I148" s="76"/>
      <c r="J148" s="25"/>
      <c r="K148" s="25"/>
      <c r="L148" s="111" t="s">
        <v>174</v>
      </c>
      <c r="M148" s="73" t="str">
        <f>(IF(S145="Large Model","Yes",IF(S146="Large Model","Yes",IF(S147="Large Model","Yes",IF(S148="Large Model","Yes","No")))))</f>
        <v>No</v>
      </c>
      <c r="N148" s="25"/>
      <c r="O148" s="25"/>
      <c r="P148" s="36"/>
      <c r="Q148" s="21" t="str">
        <f>IF(P148="","0",VLOOKUP(P148,Points!$Q$3:$R$102,2))</f>
        <v>0</v>
      </c>
      <c r="R148" s="21"/>
      <c r="S148" s="35"/>
      <c r="T148" s="21" t="str">
        <f>IF(S148="","0",VLOOKUP(S148,Points!$M$3:$N$102,2))</f>
        <v>0</v>
      </c>
      <c r="U148" s="26"/>
      <c r="V148" s="40"/>
      <c r="W148" s="8"/>
      <c r="X148" s="56">
        <f>SUM(V145*W148)</f>
        <v>0</v>
      </c>
      <c r="Y148" s="50"/>
    </row>
    <row r="149" spans="1:25" ht="12.75">
      <c r="A149" s="49"/>
      <c r="B149" s="123"/>
      <c r="C149" s="26"/>
      <c r="D149" s="26"/>
      <c r="E149" s="26"/>
      <c r="F149" s="26"/>
      <c r="G149" s="26"/>
      <c r="H149" s="26"/>
      <c r="I149" s="26"/>
      <c r="J149" s="25"/>
      <c r="K149" s="25"/>
      <c r="L149" s="26"/>
      <c r="M149" s="26"/>
      <c r="N149" s="26"/>
      <c r="O149" s="26"/>
      <c r="P149" s="75"/>
      <c r="Q149" s="25"/>
      <c r="R149" s="25"/>
      <c r="S149" s="25"/>
      <c r="T149" s="25"/>
      <c r="U149" s="25"/>
      <c r="V149" s="25"/>
      <c r="W149" s="26"/>
      <c r="X149" s="42"/>
      <c r="Y149" s="50"/>
    </row>
    <row r="150" spans="1:25" ht="12.75">
      <c r="A150" s="49"/>
      <c r="B150" s="124"/>
      <c r="C150" s="26"/>
      <c r="D150" s="126" t="s">
        <v>121</v>
      </c>
      <c r="E150" s="127"/>
      <c r="F150" s="127"/>
      <c r="G150" s="128"/>
      <c r="H150" s="21" t="s">
        <v>9</v>
      </c>
      <c r="I150" s="26"/>
      <c r="J150" s="40"/>
      <c r="K150" s="40"/>
      <c r="L150" s="129" t="s">
        <v>29</v>
      </c>
      <c r="M150" s="129"/>
      <c r="N150" s="21" t="s">
        <v>9</v>
      </c>
      <c r="O150" s="42"/>
      <c r="P150" s="58" t="s">
        <v>190</v>
      </c>
      <c r="Q150" s="21" t="s">
        <v>9</v>
      </c>
      <c r="R150" s="21"/>
      <c r="S150" s="59" t="s">
        <v>51</v>
      </c>
      <c r="T150" s="77" t="s">
        <v>9</v>
      </c>
      <c r="U150" s="40"/>
      <c r="V150" s="76"/>
      <c r="W150" s="76"/>
      <c r="X150" s="76"/>
      <c r="Y150" s="50"/>
    </row>
    <row r="151" spans="1:25" ht="12.75" customHeight="1">
      <c r="A151" s="49"/>
      <c r="B151" s="124"/>
      <c r="C151" s="26"/>
      <c r="D151" s="118"/>
      <c r="E151" s="119"/>
      <c r="F151" s="119"/>
      <c r="G151" s="120"/>
      <c r="H151" s="21" t="str">
        <f>IF(D151="","0",VLOOKUP(D151,Points!$Y$3:$Z$102,2))</f>
        <v>0</v>
      </c>
      <c r="I151" s="26"/>
      <c r="J151" s="40"/>
      <c r="K151" s="41" t="s">
        <v>40</v>
      </c>
      <c r="L151" s="121"/>
      <c r="M151" s="121"/>
      <c r="N151" s="21" t="str">
        <f>IF(L151="","0",VLOOKUP(L151,Points!$U$3:$V$102,2))</f>
        <v>0</v>
      </c>
      <c r="O151" s="42"/>
      <c r="P151" s="36"/>
      <c r="Q151" s="21" t="str">
        <f>IF(P151="","0",VLOOKUP(P151,Points!$Q$3:$R$102,2))</f>
        <v>0</v>
      </c>
      <c r="R151" s="26"/>
      <c r="S151" s="35"/>
      <c r="T151" s="28"/>
      <c r="U151" s="40"/>
      <c r="V151" s="76"/>
      <c r="W151" s="76"/>
      <c r="X151" s="76"/>
      <c r="Y151" s="50"/>
    </row>
    <row r="152" spans="1:25" ht="12.75" customHeight="1">
      <c r="A152" s="49"/>
      <c r="B152" s="125"/>
      <c r="C152" s="26"/>
      <c r="D152" s="118"/>
      <c r="E152" s="119"/>
      <c r="F152" s="119"/>
      <c r="G152" s="120"/>
      <c r="H152" s="21" t="str">
        <f>IF(D152="","0",VLOOKUP(D152,Points!$Y$3:$Z$102,2))</f>
        <v>0</v>
      </c>
      <c r="I152" s="26"/>
      <c r="J152" s="40"/>
      <c r="K152" s="41" t="s">
        <v>41</v>
      </c>
      <c r="L152" s="121"/>
      <c r="M152" s="121"/>
      <c r="N152" s="21" t="str">
        <f>IF(L152="","0",ROUNDUP((VLOOKUP(L152,Points!$U$3:$V$102,2)/2),0))</f>
        <v>0</v>
      </c>
      <c r="O152" s="42"/>
      <c r="P152" s="36"/>
      <c r="Q152" s="21" t="str">
        <f>IF(P152="","0",VLOOKUP(P152,Points!$Q$3:$R$102,2))</f>
        <v>0</v>
      </c>
      <c r="R152" s="26"/>
      <c r="S152" s="35"/>
      <c r="T152" s="28"/>
      <c r="U152" s="40"/>
      <c r="V152" s="76"/>
      <c r="W152" s="76"/>
      <c r="X152" s="76"/>
      <c r="Y152" s="50"/>
    </row>
    <row r="153" spans="1:25" ht="12.75" customHeight="1">
      <c r="A153" s="49"/>
      <c r="B153" s="76"/>
      <c r="C153" s="26"/>
      <c r="D153" s="118"/>
      <c r="E153" s="119"/>
      <c r="F153" s="119"/>
      <c r="G153" s="120"/>
      <c r="H153" s="21" t="str">
        <f>IF(D153="","0",VLOOKUP(D153,Points!$Y$3:$Z$102,2))</f>
        <v>0</v>
      </c>
      <c r="I153" s="26"/>
      <c r="J153" s="40"/>
      <c r="K153" s="41" t="s">
        <v>40</v>
      </c>
      <c r="L153" s="121"/>
      <c r="M153" s="121"/>
      <c r="N153" s="21" t="str">
        <f>IF(L153="","0",VLOOKUP(L153,Points!$U$3:$V$102,2))</f>
        <v>0</v>
      </c>
      <c r="O153" s="42"/>
      <c r="P153" s="36"/>
      <c r="Q153" s="21" t="str">
        <f>IF(P153="","0",VLOOKUP(P153,Points!$Q$3:$R$102,2))</f>
        <v>0</v>
      </c>
      <c r="R153" s="21"/>
      <c r="S153" s="35"/>
      <c r="T153" s="28"/>
      <c r="U153" s="40"/>
      <c r="V153" s="76"/>
      <c r="W153" s="76"/>
      <c r="X153" s="76"/>
      <c r="Y153" s="50"/>
    </row>
    <row r="154" spans="1:25" ht="12.75" customHeight="1">
      <c r="A154" s="49"/>
      <c r="B154" s="75" t="str">
        <f>IF(V145&gt;Points!$A$17,"Elite","Core")</f>
        <v>Core</v>
      </c>
      <c r="C154" s="26"/>
      <c r="D154" s="118"/>
      <c r="E154" s="119"/>
      <c r="F154" s="119"/>
      <c r="G154" s="120"/>
      <c r="H154" s="21" t="str">
        <f>IF(D154="","0",VLOOKUP(D154,Points!$Y$3:$Z$102,2))</f>
        <v>0</v>
      </c>
      <c r="I154" s="26"/>
      <c r="J154" s="40"/>
      <c r="K154" s="41" t="s">
        <v>41</v>
      </c>
      <c r="L154" s="121"/>
      <c r="M154" s="121"/>
      <c r="N154" s="21" t="str">
        <f>IF(L154="","0",ROUNDUP((VLOOKUP(L154,Points!$U$3:$V$102,2)/2),0))</f>
        <v>0</v>
      </c>
      <c r="O154" s="42"/>
      <c r="P154" s="36"/>
      <c r="Q154" s="21" t="str">
        <f>IF(P154="","0",VLOOKUP(P154,Points!$Q$3:$R$102,2))</f>
        <v>0</v>
      </c>
      <c r="R154" s="21"/>
      <c r="S154" s="35"/>
      <c r="T154" s="28"/>
      <c r="U154" s="40"/>
      <c r="V154" s="76"/>
      <c r="W154" s="76"/>
      <c r="X154" s="76"/>
      <c r="Y154" s="50"/>
    </row>
    <row r="155" spans="1:25" ht="12.75" customHeight="1">
      <c r="A155" s="51"/>
      <c r="B155" s="81"/>
      <c r="C155" s="53"/>
      <c r="D155" s="53"/>
      <c r="E155" s="53"/>
      <c r="F155" s="53"/>
      <c r="G155" s="53"/>
      <c r="H155" s="53"/>
      <c r="I155" s="53"/>
      <c r="J155" s="52"/>
      <c r="K155" s="52"/>
      <c r="L155" s="54"/>
      <c r="M155" s="54"/>
      <c r="N155" s="54"/>
      <c r="O155" s="54"/>
      <c r="P155" s="80"/>
      <c r="Q155" s="52"/>
      <c r="R155" s="52"/>
      <c r="S155" s="52"/>
      <c r="T155" s="52"/>
      <c r="U155" s="52"/>
      <c r="V155" s="52"/>
      <c r="W155" s="54"/>
      <c r="X155" s="54"/>
      <c r="Y155" s="55"/>
    </row>
    <row r="157" spans="1:25" ht="12.75">
      <c r="A157" s="43"/>
      <c r="B157" s="44"/>
      <c r="C157" s="45"/>
      <c r="D157" s="45"/>
      <c r="E157" s="45"/>
      <c r="F157" s="45"/>
      <c r="G157" s="45"/>
      <c r="H157" s="45"/>
      <c r="I157" s="45"/>
      <c r="J157" s="46"/>
      <c r="K157" s="46"/>
      <c r="L157" s="45"/>
      <c r="M157" s="45"/>
      <c r="N157" s="45"/>
      <c r="O157" s="44"/>
      <c r="P157" s="79"/>
      <c r="Q157" s="47"/>
      <c r="R157" s="47"/>
      <c r="S157" s="47"/>
      <c r="T157" s="47"/>
      <c r="U157" s="47"/>
      <c r="V157" s="46"/>
      <c r="W157" s="44"/>
      <c r="X157" s="44"/>
      <c r="Y157" s="48"/>
    </row>
    <row r="158" spans="1:25" ht="12.75" customHeight="1">
      <c r="A158" s="49"/>
      <c r="B158" s="57" t="s">
        <v>188</v>
      </c>
      <c r="C158" s="8" t="s">
        <v>1</v>
      </c>
      <c r="D158" s="8" t="s">
        <v>2</v>
      </c>
      <c r="E158" s="8" t="s">
        <v>3</v>
      </c>
      <c r="F158" s="8" t="s">
        <v>4</v>
      </c>
      <c r="G158" s="8" t="s">
        <v>5</v>
      </c>
      <c r="H158" s="8" t="s">
        <v>6</v>
      </c>
      <c r="I158" s="8" t="s">
        <v>7</v>
      </c>
      <c r="J158" s="21" t="s">
        <v>9</v>
      </c>
      <c r="K158" s="25"/>
      <c r="L158" s="58" t="s">
        <v>39</v>
      </c>
      <c r="M158" s="8"/>
      <c r="N158" s="8" t="s">
        <v>38</v>
      </c>
      <c r="O158" s="21"/>
      <c r="P158" s="58" t="s">
        <v>8</v>
      </c>
      <c r="Q158" s="21" t="s">
        <v>9</v>
      </c>
      <c r="R158" s="21"/>
      <c r="S158" s="59" t="s">
        <v>138</v>
      </c>
      <c r="T158" s="21" t="s">
        <v>9</v>
      </c>
      <c r="U158" s="26"/>
      <c r="V158" s="38" t="s">
        <v>0</v>
      </c>
      <c r="W158" s="122" t="s">
        <v>49</v>
      </c>
      <c r="X158" s="122" t="s">
        <v>50</v>
      </c>
      <c r="Y158" s="50"/>
    </row>
    <row r="159" spans="1:25" ht="12.75">
      <c r="A159" s="83">
        <v>1</v>
      </c>
      <c r="B159" s="39"/>
      <c r="C159" s="11"/>
      <c r="D159" s="9"/>
      <c r="E159" s="9"/>
      <c r="F159" s="9"/>
      <c r="G159" s="11"/>
      <c r="H159" s="11"/>
      <c r="I159" s="11"/>
      <c r="J159" s="21">
        <f>VLOOKUP(C159,Points!$A$3:$H$15,2)+VLOOKUP(D159,Points!$A$3:$H$15,3)+VLOOKUP(E159,Points!$A$3:$H$15,4)+VLOOKUP(F159,Points!$A$3:$H$15,5)+VLOOKUP(G159,Points!$A$3:$H$15,6)+VLOOKUP(H159,Points!$A$3:$H$15,7)+VLOOKUP(I159,Points!$A$3:$H$15,8)</f>
        <v>0</v>
      </c>
      <c r="K159" s="25"/>
      <c r="L159" s="58" t="s">
        <v>94</v>
      </c>
      <c r="M159" s="9"/>
      <c r="N159" s="8">
        <f>SUM(M159:M161)+(IF(S159="Large Model","1",IF(S160="Large Model","1",IF(S161="Large Model","1",IF(S162="Large Model","1","0")))))</f>
        <v>0</v>
      </c>
      <c r="O159" s="21"/>
      <c r="P159" s="36"/>
      <c r="Q159" s="21" t="str">
        <f>IF(P159="","0",VLOOKUP(P159,Points!$Q$3:$R$102,2))</f>
        <v>0</v>
      </c>
      <c r="R159" s="21"/>
      <c r="S159" s="35"/>
      <c r="T159" s="21" t="str">
        <f>IF(S159="","0",VLOOKUP(S159,Points!$M$3:$N$102,2))</f>
        <v>0</v>
      </c>
      <c r="U159" s="26"/>
      <c r="V159" s="70">
        <f>SUM(J159:J161)+SUM(H165:H168)+N161+SUM(N165:N168)+SUM(Q159:Q162)+SUM(Q165:Q168)+SUM(T159:T162)+SUM(T165:T168)</f>
        <v>0</v>
      </c>
      <c r="W159" s="122"/>
      <c r="X159" s="122"/>
      <c r="Y159" s="50"/>
    </row>
    <row r="160" spans="1:25" ht="12.75">
      <c r="A160" s="83">
        <v>2</v>
      </c>
      <c r="B160" s="39"/>
      <c r="C160" s="19"/>
      <c r="D160" s="18"/>
      <c r="E160" s="9"/>
      <c r="F160" s="10"/>
      <c r="G160" s="12"/>
      <c r="H160" s="13"/>
      <c r="I160" s="14"/>
      <c r="J160" s="21">
        <f>VLOOKUP(D160,Points!$A$3:$H$15,3)+VLOOKUP(E160,Points!$A$3:$H$15,4)+VLOOKUP(F160,Points!$A$3:$H$15,5)</f>
        <v>0</v>
      </c>
      <c r="K160" s="25"/>
      <c r="L160" s="58" t="s">
        <v>10</v>
      </c>
      <c r="M160" s="9"/>
      <c r="N160" s="21" t="s">
        <v>9</v>
      </c>
      <c r="O160" s="21"/>
      <c r="P160" s="36"/>
      <c r="Q160" s="21" t="str">
        <f>IF(P160="","0",VLOOKUP(P160,Points!$Q$3:$R$102,2))</f>
        <v>0</v>
      </c>
      <c r="R160" s="21"/>
      <c r="S160" s="35"/>
      <c r="T160" s="21" t="str">
        <f>IF(S160="","0",VLOOKUP(S160,Points!$M$3:$N$102,2))</f>
        <v>0</v>
      </c>
      <c r="U160" s="26"/>
      <c r="V160" s="25"/>
      <c r="W160" s="122"/>
      <c r="X160" s="122"/>
      <c r="Y160" s="50"/>
    </row>
    <row r="161" spans="1:25" ht="12.75">
      <c r="A161" s="84">
        <v>3</v>
      </c>
      <c r="B161" s="39"/>
      <c r="C161" s="20"/>
      <c r="D161" s="18"/>
      <c r="E161" s="9"/>
      <c r="F161" s="10"/>
      <c r="G161" s="15"/>
      <c r="H161" s="16"/>
      <c r="I161" s="17"/>
      <c r="J161" s="21">
        <f>VLOOKUP(C161,Points!$A$3:$H$15,2)+VLOOKUP(D161,Points!$A$3:$H$15,3)+VLOOKUP(E161,Points!$A$3:$H$15,4)+VLOOKUP(F161,Points!$A$3:$H$15,5)+VLOOKUP(G161,Points!$A$3:$H$15,6)+VLOOKUP(H161,Points!$A$3:$H$15,7)+VLOOKUP(I161,Points!$A$3:$H$15,8)</f>
        <v>0</v>
      </c>
      <c r="K161" s="25"/>
      <c r="L161" s="58" t="s">
        <v>37</v>
      </c>
      <c r="M161" s="9"/>
      <c r="N161" s="21">
        <f>VLOOKUP(M159,Points!$A$3:$J$15,10)+IF(M160="","0",Points!$J$17)+IF(M161="","0",Points!$J$18)+IF(M162="","0",Points!$J$19)</f>
        <v>0</v>
      </c>
      <c r="O161" s="25"/>
      <c r="P161" s="36"/>
      <c r="Q161" s="21" t="str">
        <f>IF(P161="","0",VLOOKUP(P161,Points!$Q$3:$R$102,2))</f>
        <v>0</v>
      </c>
      <c r="R161" s="21"/>
      <c r="S161" s="35"/>
      <c r="T161" s="21" t="str">
        <f>IF(S161="","0",VLOOKUP(S161,Points!$M$3:$N$102,2))</f>
        <v>0</v>
      </c>
      <c r="U161" s="26"/>
      <c r="V161" s="40"/>
      <c r="W161" s="122"/>
      <c r="X161" s="122"/>
      <c r="Y161" s="50"/>
    </row>
    <row r="162" spans="1:25" ht="12.75">
      <c r="A162" s="76"/>
      <c r="B162" s="76"/>
      <c r="C162" s="76"/>
      <c r="D162" s="76"/>
      <c r="E162" s="76"/>
      <c r="F162" s="76"/>
      <c r="G162" s="76"/>
      <c r="H162" s="76"/>
      <c r="I162" s="76"/>
      <c r="J162" s="25"/>
      <c r="K162" s="25"/>
      <c r="L162" s="111" t="s">
        <v>174</v>
      </c>
      <c r="M162" s="73" t="str">
        <f>(IF(S159="Large Model","Yes",IF(S160="Large Model","Yes",IF(S161="Large Model","Yes",IF(S162="Large Model","Yes","No")))))</f>
        <v>No</v>
      </c>
      <c r="N162" s="25"/>
      <c r="O162" s="25"/>
      <c r="P162" s="36"/>
      <c r="Q162" s="21" t="str">
        <f>IF(P162="","0",VLOOKUP(P162,Points!$Q$3:$R$102,2))</f>
        <v>0</v>
      </c>
      <c r="R162" s="21"/>
      <c r="S162" s="35"/>
      <c r="T162" s="21" t="str">
        <f>IF(S162="","0",VLOOKUP(S162,Points!$M$3:$N$102,2))</f>
        <v>0</v>
      </c>
      <c r="U162" s="26"/>
      <c r="V162" s="40"/>
      <c r="W162" s="8"/>
      <c r="X162" s="56">
        <f>SUM(V159*W162)</f>
        <v>0</v>
      </c>
      <c r="Y162" s="50"/>
    </row>
    <row r="163" spans="1:25" ht="12.75">
      <c r="A163" s="49"/>
      <c r="B163" s="123"/>
      <c r="C163" s="26"/>
      <c r="D163" s="26"/>
      <c r="E163" s="26"/>
      <c r="F163" s="26"/>
      <c r="G163" s="26"/>
      <c r="H163" s="26"/>
      <c r="I163" s="26"/>
      <c r="J163" s="25"/>
      <c r="K163" s="25"/>
      <c r="L163" s="26"/>
      <c r="M163" s="26"/>
      <c r="N163" s="26"/>
      <c r="O163" s="26"/>
      <c r="P163" s="75"/>
      <c r="Q163" s="25"/>
      <c r="R163" s="25"/>
      <c r="S163" s="25"/>
      <c r="T163" s="25"/>
      <c r="U163" s="25"/>
      <c r="V163" s="25"/>
      <c r="W163" s="26"/>
      <c r="X163" s="42"/>
      <c r="Y163" s="50"/>
    </row>
    <row r="164" spans="1:25" ht="12.75">
      <c r="A164" s="49"/>
      <c r="B164" s="124"/>
      <c r="C164" s="26"/>
      <c r="D164" s="126" t="s">
        <v>121</v>
      </c>
      <c r="E164" s="127"/>
      <c r="F164" s="127"/>
      <c r="G164" s="128"/>
      <c r="H164" s="21" t="s">
        <v>9</v>
      </c>
      <c r="I164" s="26"/>
      <c r="J164" s="40"/>
      <c r="K164" s="40"/>
      <c r="L164" s="129" t="s">
        <v>29</v>
      </c>
      <c r="M164" s="129"/>
      <c r="N164" s="21" t="s">
        <v>9</v>
      </c>
      <c r="O164" s="42"/>
      <c r="P164" s="58" t="s">
        <v>190</v>
      </c>
      <c r="Q164" s="21" t="s">
        <v>9</v>
      </c>
      <c r="R164" s="21"/>
      <c r="S164" s="59" t="s">
        <v>51</v>
      </c>
      <c r="T164" s="77" t="s">
        <v>9</v>
      </c>
      <c r="U164" s="40"/>
      <c r="V164" s="76"/>
      <c r="W164" s="76"/>
      <c r="X164" s="76"/>
      <c r="Y164" s="50"/>
    </row>
    <row r="165" spans="1:25" ht="12.75" customHeight="1">
      <c r="A165" s="49"/>
      <c r="B165" s="124"/>
      <c r="C165" s="26"/>
      <c r="D165" s="118"/>
      <c r="E165" s="119"/>
      <c r="F165" s="119"/>
      <c r="G165" s="120"/>
      <c r="H165" s="21" t="str">
        <f>IF(D165="","0",VLOOKUP(D165,Points!$Y$3:$Z$102,2))</f>
        <v>0</v>
      </c>
      <c r="I165" s="26"/>
      <c r="J165" s="40"/>
      <c r="K165" s="41" t="s">
        <v>40</v>
      </c>
      <c r="L165" s="121"/>
      <c r="M165" s="121"/>
      <c r="N165" s="21" t="str">
        <f>IF(L165="","0",VLOOKUP(L165,Points!$U$3:$V$102,2))</f>
        <v>0</v>
      </c>
      <c r="O165" s="42"/>
      <c r="P165" s="36"/>
      <c r="Q165" s="21" t="str">
        <f>IF(P165="","0",VLOOKUP(P165,Points!$Q$3:$R$102,2))</f>
        <v>0</v>
      </c>
      <c r="R165" s="26"/>
      <c r="S165" s="35"/>
      <c r="T165" s="28"/>
      <c r="U165" s="40"/>
      <c r="V165" s="76"/>
      <c r="W165" s="76"/>
      <c r="X165" s="76"/>
      <c r="Y165" s="50"/>
    </row>
    <row r="166" spans="1:25" ht="12.75" customHeight="1">
      <c r="A166" s="49"/>
      <c r="B166" s="125"/>
      <c r="C166" s="26"/>
      <c r="D166" s="118"/>
      <c r="E166" s="119"/>
      <c r="F166" s="119"/>
      <c r="G166" s="120"/>
      <c r="H166" s="21" t="str">
        <f>IF(D166="","0",VLOOKUP(D166,Points!$Y$3:$Z$102,2))</f>
        <v>0</v>
      </c>
      <c r="I166" s="26"/>
      <c r="J166" s="40"/>
      <c r="K166" s="41" t="s">
        <v>41</v>
      </c>
      <c r="L166" s="121"/>
      <c r="M166" s="121"/>
      <c r="N166" s="21" t="str">
        <f>IF(L166="","0",ROUNDUP((VLOOKUP(L166,Points!$U$3:$V$102,2)/2),0))</f>
        <v>0</v>
      </c>
      <c r="O166" s="42"/>
      <c r="P166" s="36"/>
      <c r="Q166" s="21" t="str">
        <f>IF(P166="","0",VLOOKUP(P166,Points!$Q$3:$R$102,2))</f>
        <v>0</v>
      </c>
      <c r="R166" s="26"/>
      <c r="S166" s="35"/>
      <c r="T166" s="28"/>
      <c r="U166" s="40"/>
      <c r="V166" s="76"/>
      <c r="W166" s="76"/>
      <c r="X166" s="76"/>
      <c r="Y166" s="50"/>
    </row>
    <row r="167" spans="1:25" ht="12.75" customHeight="1">
      <c r="A167" s="49"/>
      <c r="B167" s="76"/>
      <c r="C167" s="26"/>
      <c r="D167" s="118"/>
      <c r="E167" s="119"/>
      <c r="F167" s="119"/>
      <c r="G167" s="120"/>
      <c r="H167" s="21" t="str">
        <f>IF(D167="","0",VLOOKUP(D167,Points!$Y$3:$Z$102,2))</f>
        <v>0</v>
      </c>
      <c r="I167" s="26"/>
      <c r="J167" s="40"/>
      <c r="K167" s="41" t="s">
        <v>40</v>
      </c>
      <c r="L167" s="121"/>
      <c r="M167" s="121"/>
      <c r="N167" s="21" t="str">
        <f>IF(L167="","0",VLOOKUP(L167,Points!$U$3:$V$102,2))</f>
        <v>0</v>
      </c>
      <c r="O167" s="42"/>
      <c r="P167" s="36"/>
      <c r="Q167" s="21" t="str">
        <f>IF(P167="","0",VLOOKUP(P167,Points!$Q$3:$R$102,2))</f>
        <v>0</v>
      </c>
      <c r="R167" s="21"/>
      <c r="S167" s="35"/>
      <c r="T167" s="28"/>
      <c r="U167" s="40"/>
      <c r="V167" s="76"/>
      <c r="W167" s="76"/>
      <c r="X167" s="76"/>
      <c r="Y167" s="50"/>
    </row>
    <row r="168" spans="1:25" ht="12.75" customHeight="1">
      <c r="A168" s="49"/>
      <c r="B168" s="75" t="str">
        <f>IF(V159&gt;Points!$A$17,"Elite","Core")</f>
        <v>Core</v>
      </c>
      <c r="C168" s="26"/>
      <c r="D168" s="118"/>
      <c r="E168" s="119"/>
      <c r="F168" s="119"/>
      <c r="G168" s="120"/>
      <c r="H168" s="21" t="str">
        <f>IF(D168="","0",VLOOKUP(D168,Points!$Y$3:$Z$102,2))</f>
        <v>0</v>
      </c>
      <c r="I168" s="26"/>
      <c r="J168" s="40"/>
      <c r="K168" s="41" t="s">
        <v>41</v>
      </c>
      <c r="L168" s="121"/>
      <c r="M168" s="121"/>
      <c r="N168" s="21" t="str">
        <f>IF(L168="","0",ROUNDUP((VLOOKUP(L168,Points!$U$3:$V$102,2)/2),0))</f>
        <v>0</v>
      </c>
      <c r="O168" s="42"/>
      <c r="P168" s="36"/>
      <c r="Q168" s="21" t="str">
        <f>IF(P168="","0",VLOOKUP(P168,Points!$Q$3:$R$102,2))</f>
        <v>0</v>
      </c>
      <c r="R168" s="21"/>
      <c r="S168" s="35"/>
      <c r="T168" s="28"/>
      <c r="U168" s="40"/>
      <c r="V168" s="76"/>
      <c r="W168" s="76"/>
      <c r="X168" s="76"/>
      <c r="Y168" s="50"/>
    </row>
    <row r="169" spans="1:25" ht="12.75" customHeight="1">
      <c r="A169" s="51"/>
      <c r="B169" s="81"/>
      <c r="C169" s="53"/>
      <c r="D169" s="53"/>
      <c r="E169" s="53"/>
      <c r="F169" s="53"/>
      <c r="G169" s="53"/>
      <c r="H169" s="53"/>
      <c r="I169" s="53"/>
      <c r="J169" s="52"/>
      <c r="K169" s="52"/>
      <c r="L169" s="54"/>
      <c r="M169" s="54"/>
      <c r="N169" s="54"/>
      <c r="O169" s="54"/>
      <c r="P169" s="80"/>
      <c r="Q169" s="52"/>
      <c r="R169" s="52"/>
      <c r="S169" s="52"/>
      <c r="T169" s="52"/>
      <c r="U169" s="52"/>
      <c r="V169" s="52"/>
      <c r="W169" s="54"/>
      <c r="X169" s="54"/>
      <c r="Y169" s="55"/>
    </row>
    <row r="170" ht="12.75" customHeight="1">
      <c r="B170" s="82"/>
    </row>
    <row r="171" spans="1:25" ht="12.75">
      <c r="A171" s="43"/>
      <c r="B171" s="44"/>
      <c r="C171" s="45"/>
      <c r="D171" s="45"/>
      <c r="E171" s="45"/>
      <c r="F171" s="45"/>
      <c r="G171" s="45"/>
      <c r="H171" s="45"/>
      <c r="I171" s="45"/>
      <c r="J171" s="46"/>
      <c r="K171" s="46"/>
      <c r="L171" s="45"/>
      <c r="M171" s="45"/>
      <c r="N171" s="45"/>
      <c r="O171" s="44"/>
      <c r="P171" s="79"/>
      <c r="Q171" s="47"/>
      <c r="R171" s="47"/>
      <c r="S171" s="47"/>
      <c r="T171" s="47"/>
      <c r="U171" s="47"/>
      <c r="V171" s="46"/>
      <c r="W171" s="44"/>
      <c r="X171" s="44"/>
      <c r="Y171" s="48"/>
    </row>
    <row r="172" spans="1:25" ht="12.75" customHeight="1">
      <c r="A172" s="49"/>
      <c r="B172" s="57" t="s">
        <v>188</v>
      </c>
      <c r="C172" s="8" t="s">
        <v>1</v>
      </c>
      <c r="D172" s="8" t="s">
        <v>2</v>
      </c>
      <c r="E172" s="8" t="s">
        <v>3</v>
      </c>
      <c r="F172" s="8" t="s">
        <v>4</v>
      </c>
      <c r="G172" s="8" t="s">
        <v>5</v>
      </c>
      <c r="H172" s="8" t="s">
        <v>6</v>
      </c>
      <c r="I172" s="8" t="s">
        <v>7</v>
      </c>
      <c r="J172" s="21" t="s">
        <v>9</v>
      </c>
      <c r="K172" s="25"/>
      <c r="L172" s="58" t="s">
        <v>39</v>
      </c>
      <c r="M172" s="8"/>
      <c r="N172" s="8" t="s">
        <v>38</v>
      </c>
      <c r="O172" s="21"/>
      <c r="P172" s="58" t="s">
        <v>8</v>
      </c>
      <c r="Q172" s="21" t="s">
        <v>9</v>
      </c>
      <c r="R172" s="21"/>
      <c r="S172" s="59" t="s">
        <v>138</v>
      </c>
      <c r="T172" s="21" t="s">
        <v>9</v>
      </c>
      <c r="U172" s="26"/>
      <c r="V172" s="38" t="s">
        <v>0</v>
      </c>
      <c r="W172" s="122" t="s">
        <v>49</v>
      </c>
      <c r="X172" s="122" t="s">
        <v>50</v>
      </c>
      <c r="Y172" s="50"/>
    </row>
    <row r="173" spans="1:25" ht="12.75">
      <c r="A173" s="83">
        <v>1</v>
      </c>
      <c r="B173" s="39"/>
      <c r="C173" s="11"/>
      <c r="D173" s="9"/>
      <c r="E173" s="9"/>
      <c r="F173" s="9"/>
      <c r="G173" s="11"/>
      <c r="H173" s="11"/>
      <c r="I173" s="11"/>
      <c r="J173" s="21">
        <f>VLOOKUP(C173,Points!$A$3:$H$15,2)+VLOOKUP(D173,Points!$A$3:$H$15,3)+VLOOKUP(E173,Points!$A$3:$H$15,4)+VLOOKUP(F173,Points!$A$3:$H$15,5)+VLOOKUP(G173,Points!$A$3:$H$15,6)+VLOOKUP(H173,Points!$A$3:$H$15,7)+VLOOKUP(I173,Points!$A$3:$H$15,8)</f>
        <v>0</v>
      </c>
      <c r="K173" s="25"/>
      <c r="L173" s="58" t="s">
        <v>94</v>
      </c>
      <c r="M173" s="9"/>
      <c r="N173" s="8">
        <f>SUM(M173:M175)+(IF(S173="Large Model","1",IF(S174="Large Model","1",IF(S175="Large Model","1",IF(S176="Large Model","1","0")))))</f>
        <v>0</v>
      </c>
      <c r="O173" s="21"/>
      <c r="P173" s="36"/>
      <c r="Q173" s="21" t="str">
        <f>IF(P173="","0",VLOOKUP(P173,Points!$Q$3:$R$102,2))</f>
        <v>0</v>
      </c>
      <c r="R173" s="21"/>
      <c r="S173" s="35"/>
      <c r="T173" s="21" t="str">
        <f>IF(S173="","0",VLOOKUP(S173,Points!$M$3:$N$102,2))</f>
        <v>0</v>
      </c>
      <c r="U173" s="26"/>
      <c r="V173" s="70">
        <f>SUM(J173:J175)+SUM(H179:H182)+N175+SUM(N179:N182)+SUM(Q173:Q176)+SUM(Q179:Q182)+SUM(T173:T176)+SUM(T179:T182)</f>
        <v>0</v>
      </c>
      <c r="W173" s="122"/>
      <c r="X173" s="122"/>
      <c r="Y173" s="50"/>
    </row>
    <row r="174" spans="1:25" ht="12.75">
      <c r="A174" s="83">
        <v>2</v>
      </c>
      <c r="B174" s="39"/>
      <c r="C174" s="19"/>
      <c r="D174" s="18"/>
      <c r="E174" s="9"/>
      <c r="F174" s="10"/>
      <c r="G174" s="12"/>
      <c r="H174" s="13"/>
      <c r="I174" s="14"/>
      <c r="J174" s="21">
        <f>VLOOKUP(D174,Points!$A$3:$H$15,3)+VLOOKUP(E174,Points!$A$3:$H$15,4)+VLOOKUP(F174,Points!$A$3:$H$15,5)</f>
        <v>0</v>
      </c>
      <c r="K174" s="25"/>
      <c r="L174" s="58" t="s">
        <v>10</v>
      </c>
      <c r="M174" s="9"/>
      <c r="N174" s="21" t="s">
        <v>9</v>
      </c>
      <c r="O174" s="21"/>
      <c r="P174" s="36"/>
      <c r="Q174" s="21" t="str">
        <f>IF(P174="","0",VLOOKUP(P174,Points!$Q$3:$R$102,2))</f>
        <v>0</v>
      </c>
      <c r="R174" s="21"/>
      <c r="S174" s="35"/>
      <c r="T174" s="21" t="str">
        <f>IF(S174="","0",VLOOKUP(S174,Points!$M$3:$N$102,2))</f>
        <v>0</v>
      </c>
      <c r="U174" s="26"/>
      <c r="V174" s="25"/>
      <c r="W174" s="122"/>
      <c r="X174" s="122"/>
      <c r="Y174" s="50"/>
    </row>
    <row r="175" spans="1:25" ht="12.75">
      <c r="A175" s="84">
        <v>3</v>
      </c>
      <c r="B175" s="39"/>
      <c r="C175" s="20"/>
      <c r="D175" s="18"/>
      <c r="E175" s="9"/>
      <c r="F175" s="10"/>
      <c r="G175" s="15"/>
      <c r="H175" s="16"/>
      <c r="I175" s="17"/>
      <c r="J175" s="21">
        <f>VLOOKUP(C175,Points!$A$3:$H$15,2)+VLOOKUP(D175,Points!$A$3:$H$15,3)+VLOOKUP(E175,Points!$A$3:$H$15,4)+VLOOKUP(F175,Points!$A$3:$H$15,5)+VLOOKUP(G175,Points!$A$3:$H$15,6)+VLOOKUP(H175,Points!$A$3:$H$15,7)+VLOOKUP(I175,Points!$A$3:$H$15,8)</f>
        <v>0</v>
      </c>
      <c r="K175" s="25"/>
      <c r="L175" s="58" t="s">
        <v>37</v>
      </c>
      <c r="M175" s="9"/>
      <c r="N175" s="21">
        <f>VLOOKUP(M173,Points!$A$3:$J$15,10)+IF(M174="","0",Points!$J$17)+IF(M175="","0",Points!$J$18)+IF(M176="","0",Points!$J$19)</f>
        <v>0</v>
      </c>
      <c r="O175" s="25"/>
      <c r="P175" s="36"/>
      <c r="Q175" s="21" t="str">
        <f>IF(P175="","0",VLOOKUP(P175,Points!$Q$3:$R$102,2))</f>
        <v>0</v>
      </c>
      <c r="R175" s="21"/>
      <c r="S175" s="35"/>
      <c r="T175" s="21" t="str">
        <f>IF(S175="","0",VLOOKUP(S175,Points!$M$3:$N$102,2))</f>
        <v>0</v>
      </c>
      <c r="U175" s="26"/>
      <c r="V175" s="40"/>
      <c r="W175" s="122"/>
      <c r="X175" s="122"/>
      <c r="Y175" s="50"/>
    </row>
    <row r="176" spans="1:25" ht="12.75">
      <c r="A176" s="76"/>
      <c r="B176" s="76"/>
      <c r="C176" s="76"/>
      <c r="D176" s="76"/>
      <c r="E176" s="76"/>
      <c r="F176" s="76"/>
      <c r="G176" s="76"/>
      <c r="H176" s="76"/>
      <c r="I176" s="76"/>
      <c r="J176" s="25"/>
      <c r="K176" s="25"/>
      <c r="L176" s="111" t="s">
        <v>174</v>
      </c>
      <c r="M176" s="73" t="str">
        <f>(IF(S173="Large Model","Yes",IF(S174="Large Model","Yes",IF(S175="Large Model","Yes",IF(S176="Large Model","Yes","No")))))</f>
        <v>No</v>
      </c>
      <c r="N176" s="25"/>
      <c r="O176" s="25"/>
      <c r="P176" s="36"/>
      <c r="Q176" s="21" t="str">
        <f>IF(P176="","0",VLOOKUP(P176,Points!$Q$3:$R$102,2))</f>
        <v>0</v>
      </c>
      <c r="R176" s="21"/>
      <c r="S176" s="35"/>
      <c r="T176" s="21" t="str">
        <f>IF(S176="","0",VLOOKUP(S176,Points!$M$3:$N$102,2))</f>
        <v>0</v>
      </c>
      <c r="U176" s="26"/>
      <c r="V176" s="40"/>
      <c r="W176" s="8"/>
      <c r="X176" s="56">
        <f>SUM(V173*W176)</f>
        <v>0</v>
      </c>
      <c r="Y176" s="50"/>
    </row>
    <row r="177" spans="1:25" ht="12.75">
      <c r="A177" s="49"/>
      <c r="B177" s="123"/>
      <c r="C177" s="26"/>
      <c r="D177" s="26"/>
      <c r="E177" s="26"/>
      <c r="F177" s="26"/>
      <c r="G177" s="26"/>
      <c r="H177" s="26"/>
      <c r="I177" s="26"/>
      <c r="J177" s="25"/>
      <c r="K177" s="25"/>
      <c r="L177" s="26"/>
      <c r="M177" s="26"/>
      <c r="N177" s="26"/>
      <c r="O177" s="26"/>
      <c r="P177" s="75"/>
      <c r="Q177" s="25"/>
      <c r="R177" s="25"/>
      <c r="S177" s="25"/>
      <c r="T177" s="25"/>
      <c r="U177" s="25"/>
      <c r="V177" s="25"/>
      <c r="W177" s="26"/>
      <c r="X177" s="42"/>
      <c r="Y177" s="50"/>
    </row>
    <row r="178" spans="1:25" ht="12.75">
      <c r="A178" s="49"/>
      <c r="B178" s="124"/>
      <c r="C178" s="26"/>
      <c r="D178" s="126" t="s">
        <v>121</v>
      </c>
      <c r="E178" s="127"/>
      <c r="F178" s="127"/>
      <c r="G178" s="128"/>
      <c r="H178" s="21" t="s">
        <v>9</v>
      </c>
      <c r="I178" s="26"/>
      <c r="J178" s="40"/>
      <c r="K178" s="40"/>
      <c r="L178" s="129" t="s">
        <v>29</v>
      </c>
      <c r="M178" s="129"/>
      <c r="N178" s="21" t="s">
        <v>9</v>
      </c>
      <c r="O178" s="42"/>
      <c r="P178" s="58" t="s">
        <v>190</v>
      </c>
      <c r="Q178" s="21" t="s">
        <v>9</v>
      </c>
      <c r="R178" s="21"/>
      <c r="S178" s="59" t="s">
        <v>51</v>
      </c>
      <c r="T178" s="77" t="s">
        <v>9</v>
      </c>
      <c r="U178" s="40"/>
      <c r="V178" s="76"/>
      <c r="W178" s="76"/>
      <c r="X178" s="76"/>
      <c r="Y178" s="50"/>
    </row>
    <row r="179" spans="1:25" ht="12.75" customHeight="1">
      <c r="A179" s="49"/>
      <c r="B179" s="124"/>
      <c r="C179" s="26"/>
      <c r="D179" s="118"/>
      <c r="E179" s="119"/>
      <c r="F179" s="119"/>
      <c r="G179" s="120"/>
      <c r="H179" s="21" t="str">
        <f>IF(D179="","0",VLOOKUP(D179,Points!$Y$3:$Z$102,2))</f>
        <v>0</v>
      </c>
      <c r="I179" s="26"/>
      <c r="J179" s="40"/>
      <c r="K179" s="41" t="s">
        <v>40</v>
      </c>
      <c r="L179" s="121"/>
      <c r="M179" s="121"/>
      <c r="N179" s="21" t="str">
        <f>IF(L179="","0",VLOOKUP(L179,Points!$U$3:$V$102,2))</f>
        <v>0</v>
      </c>
      <c r="O179" s="42"/>
      <c r="P179" s="36"/>
      <c r="Q179" s="21" t="str">
        <f>IF(P179="","0",VLOOKUP(P179,Points!$Q$3:$R$102,2))</f>
        <v>0</v>
      </c>
      <c r="R179" s="26"/>
      <c r="S179" s="35"/>
      <c r="T179" s="28"/>
      <c r="U179" s="40"/>
      <c r="V179" s="76"/>
      <c r="W179" s="76"/>
      <c r="X179" s="76"/>
      <c r="Y179" s="50"/>
    </row>
    <row r="180" spans="1:25" ht="12.75" customHeight="1">
      <c r="A180" s="49"/>
      <c r="B180" s="125"/>
      <c r="C180" s="26"/>
      <c r="D180" s="118"/>
      <c r="E180" s="119"/>
      <c r="F180" s="119"/>
      <c r="G180" s="120"/>
      <c r="H180" s="21" t="str">
        <f>IF(D180="","0",VLOOKUP(D180,Points!$Y$3:$Z$102,2))</f>
        <v>0</v>
      </c>
      <c r="I180" s="26"/>
      <c r="J180" s="40"/>
      <c r="K180" s="41" t="s">
        <v>41</v>
      </c>
      <c r="L180" s="121"/>
      <c r="M180" s="121"/>
      <c r="N180" s="21" t="str">
        <f>IF(L180="","0",ROUNDUP((VLOOKUP(L180,Points!$U$3:$V$102,2)/2),0))</f>
        <v>0</v>
      </c>
      <c r="O180" s="42"/>
      <c r="P180" s="36"/>
      <c r="Q180" s="21" t="str">
        <f>IF(P180="","0",VLOOKUP(P180,Points!$Q$3:$R$102,2))</f>
        <v>0</v>
      </c>
      <c r="R180" s="26"/>
      <c r="S180" s="35"/>
      <c r="T180" s="28"/>
      <c r="U180" s="40"/>
      <c r="V180" s="76"/>
      <c r="W180" s="76"/>
      <c r="X180" s="76"/>
      <c r="Y180" s="50"/>
    </row>
    <row r="181" spans="1:25" ht="12.75" customHeight="1">
      <c r="A181" s="49"/>
      <c r="B181" s="76"/>
      <c r="C181" s="26"/>
      <c r="D181" s="118"/>
      <c r="E181" s="119"/>
      <c r="F181" s="119"/>
      <c r="G181" s="120"/>
      <c r="H181" s="21" t="str">
        <f>IF(D181="","0",VLOOKUP(D181,Points!$Y$3:$Z$102,2))</f>
        <v>0</v>
      </c>
      <c r="I181" s="26"/>
      <c r="J181" s="40"/>
      <c r="K181" s="41" t="s">
        <v>40</v>
      </c>
      <c r="L181" s="121"/>
      <c r="M181" s="121"/>
      <c r="N181" s="21" t="str">
        <f>IF(L181="","0",VLOOKUP(L181,Points!$U$3:$V$102,2))</f>
        <v>0</v>
      </c>
      <c r="O181" s="42"/>
      <c r="P181" s="36"/>
      <c r="Q181" s="21" t="str">
        <f>IF(P181="","0",VLOOKUP(P181,Points!$Q$3:$R$102,2))</f>
        <v>0</v>
      </c>
      <c r="R181" s="21"/>
      <c r="S181" s="35"/>
      <c r="T181" s="28"/>
      <c r="U181" s="40"/>
      <c r="V181" s="76"/>
      <c r="W181" s="76"/>
      <c r="X181" s="76"/>
      <c r="Y181" s="50"/>
    </row>
    <row r="182" spans="1:25" ht="12.75" customHeight="1">
      <c r="A182" s="49"/>
      <c r="B182" s="75" t="str">
        <f>IF(V173&gt;Points!$A$17,"Elite","Core")</f>
        <v>Core</v>
      </c>
      <c r="C182" s="26"/>
      <c r="D182" s="118"/>
      <c r="E182" s="119"/>
      <c r="F182" s="119"/>
      <c r="G182" s="120"/>
      <c r="H182" s="21" t="str">
        <f>IF(D182="","0",VLOOKUP(D182,Points!$Y$3:$Z$102,2))</f>
        <v>0</v>
      </c>
      <c r="I182" s="26"/>
      <c r="J182" s="40"/>
      <c r="K182" s="41" t="s">
        <v>41</v>
      </c>
      <c r="L182" s="121"/>
      <c r="M182" s="121"/>
      <c r="N182" s="21" t="str">
        <f>IF(L182="","0",ROUNDUP((VLOOKUP(L182,Points!$U$3:$V$102,2)/2),0))</f>
        <v>0</v>
      </c>
      <c r="O182" s="42"/>
      <c r="P182" s="36"/>
      <c r="Q182" s="21" t="str">
        <f>IF(P182="","0",VLOOKUP(P182,Points!$Q$3:$R$102,2))</f>
        <v>0</v>
      </c>
      <c r="R182" s="21"/>
      <c r="S182" s="35"/>
      <c r="T182" s="28"/>
      <c r="U182" s="40"/>
      <c r="V182" s="76"/>
      <c r="W182" s="76"/>
      <c r="X182" s="76"/>
      <c r="Y182" s="50"/>
    </row>
    <row r="183" spans="1:25" ht="12.75" customHeight="1">
      <c r="A183" s="51"/>
      <c r="B183" s="81"/>
      <c r="C183" s="53"/>
      <c r="D183" s="53"/>
      <c r="E183" s="53"/>
      <c r="F183" s="53"/>
      <c r="G183" s="53"/>
      <c r="H183" s="53"/>
      <c r="I183" s="53"/>
      <c r="J183" s="52"/>
      <c r="K183" s="52"/>
      <c r="L183" s="54"/>
      <c r="M183" s="54"/>
      <c r="N183" s="54"/>
      <c r="O183" s="54"/>
      <c r="P183" s="80"/>
      <c r="Q183" s="52"/>
      <c r="R183" s="52"/>
      <c r="S183" s="52"/>
      <c r="T183" s="52"/>
      <c r="U183" s="52"/>
      <c r="V183" s="52"/>
      <c r="W183" s="54"/>
      <c r="X183" s="54"/>
      <c r="Y183" s="55"/>
    </row>
    <row r="184" ht="12.75" customHeight="1">
      <c r="B184" s="82"/>
    </row>
    <row r="185" spans="1:25" ht="12.75">
      <c r="A185" s="43"/>
      <c r="B185" s="44"/>
      <c r="C185" s="45"/>
      <c r="D185" s="45"/>
      <c r="E185" s="45"/>
      <c r="F185" s="45"/>
      <c r="G185" s="45"/>
      <c r="H185" s="45"/>
      <c r="I185" s="45"/>
      <c r="J185" s="46"/>
      <c r="K185" s="46"/>
      <c r="L185" s="45"/>
      <c r="M185" s="45"/>
      <c r="N185" s="45"/>
      <c r="O185" s="44"/>
      <c r="P185" s="79"/>
      <c r="Q185" s="47"/>
      <c r="R185" s="47"/>
      <c r="S185" s="47"/>
      <c r="T185" s="47"/>
      <c r="U185" s="47"/>
      <c r="V185" s="46"/>
      <c r="W185" s="44"/>
      <c r="X185" s="44"/>
      <c r="Y185" s="48"/>
    </row>
    <row r="186" spans="1:25" ht="12.75" customHeight="1">
      <c r="A186" s="49"/>
      <c r="B186" s="57" t="s">
        <v>188</v>
      </c>
      <c r="C186" s="8" t="s">
        <v>1</v>
      </c>
      <c r="D186" s="8" t="s">
        <v>2</v>
      </c>
      <c r="E186" s="8" t="s">
        <v>3</v>
      </c>
      <c r="F186" s="8" t="s">
        <v>4</v>
      </c>
      <c r="G186" s="8" t="s">
        <v>5</v>
      </c>
      <c r="H186" s="8" t="s">
        <v>6</v>
      </c>
      <c r="I186" s="8" t="s">
        <v>7</v>
      </c>
      <c r="J186" s="21" t="s">
        <v>9</v>
      </c>
      <c r="K186" s="25"/>
      <c r="L186" s="58" t="s">
        <v>39</v>
      </c>
      <c r="M186" s="8"/>
      <c r="N186" s="8" t="s">
        <v>38</v>
      </c>
      <c r="O186" s="21"/>
      <c r="P186" s="58" t="s">
        <v>8</v>
      </c>
      <c r="Q186" s="21" t="s">
        <v>9</v>
      </c>
      <c r="R186" s="21"/>
      <c r="S186" s="59" t="s">
        <v>138</v>
      </c>
      <c r="T186" s="21" t="s">
        <v>9</v>
      </c>
      <c r="U186" s="26"/>
      <c r="V186" s="38" t="s">
        <v>0</v>
      </c>
      <c r="W186" s="122" t="s">
        <v>49</v>
      </c>
      <c r="X186" s="122" t="s">
        <v>50</v>
      </c>
      <c r="Y186" s="50"/>
    </row>
    <row r="187" spans="1:25" ht="12.75">
      <c r="A187" s="83">
        <v>1</v>
      </c>
      <c r="B187" s="39"/>
      <c r="C187" s="11"/>
      <c r="D187" s="9"/>
      <c r="E187" s="9"/>
      <c r="F187" s="9"/>
      <c r="G187" s="11"/>
      <c r="H187" s="11"/>
      <c r="I187" s="11"/>
      <c r="J187" s="21">
        <f>VLOOKUP(C187,Points!$A$3:$H$15,2)+VLOOKUP(D187,Points!$A$3:$H$15,3)+VLOOKUP(E187,Points!$A$3:$H$15,4)+VLOOKUP(F187,Points!$A$3:$H$15,5)+VLOOKUP(G187,Points!$A$3:$H$15,6)+VLOOKUP(H187,Points!$A$3:$H$15,7)+VLOOKUP(I187,Points!$A$3:$H$15,8)</f>
        <v>0</v>
      </c>
      <c r="K187" s="25"/>
      <c r="L187" s="58" t="s">
        <v>94</v>
      </c>
      <c r="M187" s="9"/>
      <c r="N187" s="8">
        <f>SUM(M187:M189)+(IF(S187="Large Model","1",IF(S188="Large Model","1",IF(S189="Large Model","1",IF(S190="Large Model","1","0")))))</f>
        <v>0</v>
      </c>
      <c r="O187" s="21"/>
      <c r="P187" s="36"/>
      <c r="Q187" s="21" t="str">
        <f>IF(P187="","0",VLOOKUP(P187,Points!$Q$3:$R$102,2))</f>
        <v>0</v>
      </c>
      <c r="R187" s="21"/>
      <c r="S187" s="35"/>
      <c r="T187" s="21" t="str">
        <f>IF(S187="","0",VLOOKUP(S187,Points!$M$3:$N$102,2))</f>
        <v>0</v>
      </c>
      <c r="U187" s="26"/>
      <c r="V187" s="70">
        <f>SUM(J187:J189)+SUM(H193:H196)+N189+SUM(N193:N196)+SUM(Q187:Q190)+SUM(Q193:Q196)+SUM(T187:T190)+SUM(T193:T196)</f>
        <v>0</v>
      </c>
      <c r="W187" s="122"/>
      <c r="X187" s="122"/>
      <c r="Y187" s="50"/>
    </row>
    <row r="188" spans="1:25" ht="12.75">
      <c r="A188" s="83">
        <v>2</v>
      </c>
      <c r="B188" s="39"/>
      <c r="C188" s="19"/>
      <c r="D188" s="18"/>
      <c r="E188" s="9"/>
      <c r="F188" s="10"/>
      <c r="G188" s="12"/>
      <c r="H188" s="13"/>
      <c r="I188" s="14"/>
      <c r="J188" s="21">
        <f>VLOOKUP(D188,Points!$A$3:$H$15,3)+VLOOKUP(E188,Points!$A$3:$H$15,4)+VLOOKUP(F188,Points!$A$3:$H$15,5)</f>
        <v>0</v>
      </c>
      <c r="K188" s="25"/>
      <c r="L188" s="58" t="s">
        <v>10</v>
      </c>
      <c r="M188" s="9"/>
      <c r="N188" s="21" t="s">
        <v>9</v>
      </c>
      <c r="O188" s="21"/>
      <c r="P188" s="36"/>
      <c r="Q188" s="21" t="str">
        <f>IF(P188="","0",VLOOKUP(P188,Points!$Q$3:$R$102,2))</f>
        <v>0</v>
      </c>
      <c r="R188" s="21"/>
      <c r="S188" s="35"/>
      <c r="T188" s="21" t="str">
        <f>IF(S188="","0",VLOOKUP(S188,Points!$M$3:$N$102,2))</f>
        <v>0</v>
      </c>
      <c r="U188" s="26"/>
      <c r="V188" s="25"/>
      <c r="W188" s="122"/>
      <c r="X188" s="122"/>
      <c r="Y188" s="50"/>
    </row>
    <row r="189" spans="1:25" ht="12.75">
      <c r="A189" s="84">
        <v>3</v>
      </c>
      <c r="B189" s="39"/>
      <c r="C189" s="20"/>
      <c r="D189" s="18"/>
      <c r="E189" s="9"/>
      <c r="F189" s="10"/>
      <c r="G189" s="15"/>
      <c r="H189" s="16"/>
      <c r="I189" s="17"/>
      <c r="J189" s="21">
        <f>VLOOKUP(C189,Points!$A$3:$H$15,2)+VLOOKUP(D189,Points!$A$3:$H$15,3)+VLOOKUP(E189,Points!$A$3:$H$15,4)+VLOOKUP(F189,Points!$A$3:$H$15,5)+VLOOKUP(G189,Points!$A$3:$H$15,6)+VLOOKUP(H189,Points!$A$3:$H$15,7)+VLOOKUP(I189,Points!$A$3:$H$15,8)</f>
        <v>0</v>
      </c>
      <c r="K189" s="25"/>
      <c r="L189" s="58" t="s">
        <v>37</v>
      </c>
      <c r="M189" s="9"/>
      <c r="N189" s="21">
        <f>VLOOKUP(M187,Points!$A$3:$J$15,10)+IF(M188="","0",Points!$J$17)+IF(M189="","0",Points!$J$18)+IF(M190="","0",Points!$J$19)</f>
        <v>0</v>
      </c>
      <c r="O189" s="25"/>
      <c r="P189" s="36"/>
      <c r="Q189" s="21" t="str">
        <f>IF(P189="","0",VLOOKUP(P189,Points!$Q$3:$R$102,2))</f>
        <v>0</v>
      </c>
      <c r="R189" s="21"/>
      <c r="S189" s="35"/>
      <c r="T189" s="21" t="str">
        <f>IF(S189="","0",VLOOKUP(S189,Points!$M$3:$N$102,2))</f>
        <v>0</v>
      </c>
      <c r="U189" s="26"/>
      <c r="V189" s="40"/>
      <c r="W189" s="122"/>
      <c r="X189" s="122"/>
      <c r="Y189" s="50"/>
    </row>
    <row r="190" spans="1:25" ht="12.75">
      <c r="A190" s="76"/>
      <c r="B190" s="76"/>
      <c r="C190" s="76"/>
      <c r="D190" s="76"/>
      <c r="E190" s="76"/>
      <c r="F190" s="76"/>
      <c r="G190" s="76"/>
      <c r="H190" s="76"/>
      <c r="I190" s="76"/>
      <c r="J190" s="25"/>
      <c r="K190" s="25"/>
      <c r="L190" s="111" t="s">
        <v>174</v>
      </c>
      <c r="M190" s="73" t="str">
        <f>(IF(S187="Large Model","Yes",IF(S188="Large Model","Yes",IF(S189="Large Model","Yes",IF(S190="Large Model","Yes","No")))))</f>
        <v>No</v>
      </c>
      <c r="N190" s="25"/>
      <c r="O190" s="25"/>
      <c r="P190" s="36"/>
      <c r="Q190" s="21" t="str">
        <f>IF(P190="","0",VLOOKUP(P190,Points!$Q$3:$R$102,2))</f>
        <v>0</v>
      </c>
      <c r="R190" s="21"/>
      <c r="S190" s="35"/>
      <c r="T190" s="21" t="str">
        <f>IF(S190="","0",VLOOKUP(S190,Points!$M$3:$N$102,2))</f>
        <v>0</v>
      </c>
      <c r="U190" s="26"/>
      <c r="V190" s="40"/>
      <c r="W190" s="8"/>
      <c r="X190" s="56">
        <f>SUM(V187*W190)</f>
        <v>0</v>
      </c>
      <c r="Y190" s="50"/>
    </row>
    <row r="191" spans="1:25" ht="12.75">
      <c r="A191" s="49"/>
      <c r="B191" s="123"/>
      <c r="C191" s="26"/>
      <c r="D191" s="26"/>
      <c r="E191" s="26"/>
      <c r="F191" s="26"/>
      <c r="G191" s="26"/>
      <c r="H191" s="26"/>
      <c r="I191" s="26"/>
      <c r="J191" s="25"/>
      <c r="K191" s="25"/>
      <c r="L191" s="26"/>
      <c r="M191" s="26"/>
      <c r="N191" s="26"/>
      <c r="O191" s="26"/>
      <c r="P191" s="75"/>
      <c r="Q191" s="25"/>
      <c r="R191" s="25"/>
      <c r="S191" s="25"/>
      <c r="T191" s="25"/>
      <c r="U191" s="25"/>
      <c r="V191" s="25"/>
      <c r="W191" s="26"/>
      <c r="X191" s="42"/>
      <c r="Y191" s="50"/>
    </row>
    <row r="192" spans="1:25" ht="12.75">
      <c r="A192" s="49"/>
      <c r="B192" s="124"/>
      <c r="C192" s="26"/>
      <c r="D192" s="126" t="s">
        <v>121</v>
      </c>
      <c r="E192" s="127"/>
      <c r="F192" s="127"/>
      <c r="G192" s="128"/>
      <c r="H192" s="21" t="s">
        <v>9</v>
      </c>
      <c r="I192" s="26"/>
      <c r="J192" s="40"/>
      <c r="K192" s="40"/>
      <c r="L192" s="129" t="s">
        <v>29</v>
      </c>
      <c r="M192" s="129"/>
      <c r="N192" s="21" t="s">
        <v>9</v>
      </c>
      <c r="O192" s="42"/>
      <c r="P192" s="58" t="s">
        <v>190</v>
      </c>
      <c r="Q192" s="21" t="s">
        <v>9</v>
      </c>
      <c r="R192" s="21"/>
      <c r="S192" s="59" t="s">
        <v>51</v>
      </c>
      <c r="T192" s="77" t="s">
        <v>9</v>
      </c>
      <c r="U192" s="40"/>
      <c r="V192" s="76"/>
      <c r="W192" s="76"/>
      <c r="X192" s="76"/>
      <c r="Y192" s="50"/>
    </row>
    <row r="193" spans="1:25" ht="12.75" customHeight="1">
      <c r="A193" s="49"/>
      <c r="B193" s="124"/>
      <c r="C193" s="26"/>
      <c r="D193" s="118"/>
      <c r="E193" s="119"/>
      <c r="F193" s="119"/>
      <c r="G193" s="120"/>
      <c r="H193" s="21" t="str">
        <f>IF(D193="","0",VLOOKUP(D193,Points!$Y$3:$Z$102,2))</f>
        <v>0</v>
      </c>
      <c r="I193" s="26"/>
      <c r="J193" s="40"/>
      <c r="K193" s="41" t="s">
        <v>40</v>
      </c>
      <c r="L193" s="121"/>
      <c r="M193" s="121"/>
      <c r="N193" s="21" t="str">
        <f>IF(L193="","0",VLOOKUP(L193,Points!$U$3:$V$102,2))</f>
        <v>0</v>
      </c>
      <c r="O193" s="42"/>
      <c r="P193" s="36"/>
      <c r="Q193" s="21" t="str">
        <f>IF(P193="","0",VLOOKUP(P193,Points!$Q$3:$R$102,2))</f>
        <v>0</v>
      </c>
      <c r="R193" s="26"/>
      <c r="S193" s="35"/>
      <c r="T193" s="28"/>
      <c r="U193" s="40"/>
      <c r="V193" s="76"/>
      <c r="W193" s="76"/>
      <c r="X193" s="76"/>
      <c r="Y193" s="50"/>
    </row>
    <row r="194" spans="1:25" ht="12.75" customHeight="1">
      <c r="A194" s="49"/>
      <c r="B194" s="125"/>
      <c r="C194" s="26"/>
      <c r="D194" s="118"/>
      <c r="E194" s="119"/>
      <c r="F194" s="119"/>
      <c r="G194" s="120"/>
      <c r="H194" s="21" t="str">
        <f>IF(D194="","0",VLOOKUP(D194,Points!$Y$3:$Z$102,2))</f>
        <v>0</v>
      </c>
      <c r="I194" s="26"/>
      <c r="J194" s="40"/>
      <c r="K194" s="41" t="s">
        <v>41</v>
      </c>
      <c r="L194" s="121"/>
      <c r="M194" s="121"/>
      <c r="N194" s="21" t="str">
        <f>IF(L194="","0",ROUNDUP((VLOOKUP(L194,Points!$U$3:$V$102,2)/2),0))</f>
        <v>0</v>
      </c>
      <c r="O194" s="42"/>
      <c r="P194" s="36"/>
      <c r="Q194" s="21" t="str">
        <f>IF(P194="","0",VLOOKUP(P194,Points!$Q$3:$R$102,2))</f>
        <v>0</v>
      </c>
      <c r="R194" s="26"/>
      <c r="S194" s="35"/>
      <c r="T194" s="28"/>
      <c r="U194" s="40"/>
      <c r="V194" s="76"/>
      <c r="W194" s="76"/>
      <c r="X194" s="76"/>
      <c r="Y194" s="50"/>
    </row>
    <row r="195" spans="1:25" ht="12.75" customHeight="1">
      <c r="A195" s="49"/>
      <c r="B195" s="76"/>
      <c r="C195" s="26"/>
      <c r="D195" s="118"/>
      <c r="E195" s="119"/>
      <c r="F195" s="119"/>
      <c r="G195" s="120"/>
      <c r="H195" s="21" t="str">
        <f>IF(D195="","0",VLOOKUP(D195,Points!$Y$3:$Z$102,2))</f>
        <v>0</v>
      </c>
      <c r="I195" s="26"/>
      <c r="J195" s="40"/>
      <c r="K195" s="41" t="s">
        <v>40</v>
      </c>
      <c r="L195" s="121"/>
      <c r="M195" s="121"/>
      <c r="N195" s="21" t="str">
        <f>IF(L195="","0",VLOOKUP(L195,Points!$U$3:$V$102,2))</f>
        <v>0</v>
      </c>
      <c r="O195" s="42"/>
      <c r="P195" s="36"/>
      <c r="Q195" s="21" t="str">
        <f>IF(P195="","0",VLOOKUP(P195,Points!$Q$3:$R$102,2))</f>
        <v>0</v>
      </c>
      <c r="R195" s="21"/>
      <c r="S195" s="35"/>
      <c r="T195" s="28"/>
      <c r="U195" s="40"/>
      <c r="V195" s="76"/>
      <c r="W195" s="76"/>
      <c r="X195" s="76"/>
      <c r="Y195" s="50"/>
    </row>
    <row r="196" spans="1:25" ht="12.75" customHeight="1">
      <c r="A196" s="49"/>
      <c r="B196" s="75" t="str">
        <f>IF(V187&gt;Points!$A$17,"Elite","Core")</f>
        <v>Core</v>
      </c>
      <c r="C196" s="26"/>
      <c r="D196" s="118"/>
      <c r="E196" s="119"/>
      <c r="F196" s="119"/>
      <c r="G196" s="120"/>
      <c r="H196" s="21" t="str">
        <f>IF(D196="","0",VLOOKUP(D196,Points!$Y$3:$Z$102,2))</f>
        <v>0</v>
      </c>
      <c r="I196" s="26"/>
      <c r="J196" s="40"/>
      <c r="K196" s="41" t="s">
        <v>41</v>
      </c>
      <c r="L196" s="121"/>
      <c r="M196" s="121"/>
      <c r="N196" s="21" t="str">
        <f>IF(L196="","0",ROUNDUP((VLOOKUP(L196,Points!$U$3:$V$102,2)/2),0))</f>
        <v>0</v>
      </c>
      <c r="O196" s="42"/>
      <c r="P196" s="36"/>
      <c r="Q196" s="21" t="str">
        <f>IF(P196="","0",VLOOKUP(P196,Points!$Q$3:$R$102,2))</f>
        <v>0</v>
      </c>
      <c r="R196" s="21"/>
      <c r="S196" s="35"/>
      <c r="T196" s="28"/>
      <c r="U196" s="40"/>
      <c r="V196" s="76"/>
      <c r="W196" s="76"/>
      <c r="X196" s="76"/>
      <c r="Y196" s="50"/>
    </row>
    <row r="197" spans="1:25" ht="12.75" customHeight="1">
      <c r="A197" s="51"/>
      <c r="B197" s="81"/>
      <c r="C197" s="53"/>
      <c r="D197" s="53"/>
      <c r="E197" s="53"/>
      <c r="F197" s="53"/>
      <c r="G197" s="53"/>
      <c r="H197" s="53"/>
      <c r="I197" s="53"/>
      <c r="J197" s="52"/>
      <c r="K197" s="52"/>
      <c r="L197" s="54"/>
      <c r="M197" s="54"/>
      <c r="N197" s="54"/>
      <c r="O197" s="54"/>
      <c r="P197" s="80"/>
      <c r="Q197" s="52"/>
      <c r="R197" s="52"/>
      <c r="S197" s="52"/>
      <c r="T197" s="52"/>
      <c r="U197" s="52"/>
      <c r="V197" s="52"/>
      <c r="W197" s="54"/>
      <c r="X197" s="54"/>
      <c r="Y197" s="55"/>
    </row>
    <row r="199" spans="1:25" ht="12.75">
      <c r="A199" s="43"/>
      <c r="B199" s="44"/>
      <c r="C199" s="45"/>
      <c r="D199" s="45"/>
      <c r="E199" s="45"/>
      <c r="F199" s="45"/>
      <c r="G199" s="45"/>
      <c r="H199" s="45"/>
      <c r="I199" s="45"/>
      <c r="J199" s="46"/>
      <c r="K199" s="46"/>
      <c r="L199" s="45"/>
      <c r="M199" s="45"/>
      <c r="N199" s="45"/>
      <c r="O199" s="44"/>
      <c r="P199" s="79"/>
      <c r="Q199" s="47"/>
      <c r="R199" s="47"/>
      <c r="S199" s="47"/>
      <c r="T199" s="47"/>
      <c r="U199" s="47"/>
      <c r="V199" s="46"/>
      <c r="W199" s="44"/>
      <c r="X199" s="44"/>
      <c r="Y199" s="48"/>
    </row>
    <row r="200" spans="1:25" ht="12.75" customHeight="1">
      <c r="A200" s="49"/>
      <c r="B200" s="57" t="s">
        <v>188</v>
      </c>
      <c r="C200" s="8" t="s">
        <v>1</v>
      </c>
      <c r="D200" s="8" t="s">
        <v>2</v>
      </c>
      <c r="E200" s="8" t="s">
        <v>3</v>
      </c>
      <c r="F200" s="8" t="s">
        <v>4</v>
      </c>
      <c r="G200" s="8" t="s">
        <v>5</v>
      </c>
      <c r="H200" s="8" t="s">
        <v>6</v>
      </c>
      <c r="I200" s="8" t="s">
        <v>7</v>
      </c>
      <c r="J200" s="21" t="s">
        <v>9</v>
      </c>
      <c r="K200" s="25"/>
      <c r="L200" s="58" t="s">
        <v>39</v>
      </c>
      <c r="M200" s="8"/>
      <c r="N200" s="8" t="s">
        <v>38</v>
      </c>
      <c r="O200" s="21"/>
      <c r="P200" s="58" t="s">
        <v>8</v>
      </c>
      <c r="Q200" s="21" t="s">
        <v>9</v>
      </c>
      <c r="R200" s="21"/>
      <c r="S200" s="59" t="s">
        <v>138</v>
      </c>
      <c r="T200" s="21" t="s">
        <v>9</v>
      </c>
      <c r="U200" s="26"/>
      <c r="V200" s="38" t="s">
        <v>0</v>
      </c>
      <c r="W200" s="122" t="s">
        <v>49</v>
      </c>
      <c r="X200" s="122" t="s">
        <v>50</v>
      </c>
      <c r="Y200" s="50"/>
    </row>
    <row r="201" spans="1:25" ht="12.75">
      <c r="A201" s="83">
        <v>1</v>
      </c>
      <c r="B201" s="39"/>
      <c r="C201" s="11"/>
      <c r="D201" s="9"/>
      <c r="E201" s="9"/>
      <c r="F201" s="9"/>
      <c r="G201" s="11"/>
      <c r="H201" s="11"/>
      <c r="I201" s="11"/>
      <c r="J201" s="21">
        <f>VLOOKUP(C201,Points!$A$3:$H$15,2)+VLOOKUP(D201,Points!$A$3:$H$15,3)+VLOOKUP(E201,Points!$A$3:$H$15,4)+VLOOKUP(F201,Points!$A$3:$H$15,5)+VLOOKUP(G201,Points!$A$3:$H$15,6)+VLOOKUP(H201,Points!$A$3:$H$15,7)+VLOOKUP(I201,Points!$A$3:$H$15,8)</f>
        <v>0</v>
      </c>
      <c r="K201" s="25"/>
      <c r="L201" s="58" t="s">
        <v>94</v>
      </c>
      <c r="M201" s="9"/>
      <c r="N201" s="8">
        <f>SUM(M201:M203)+(IF(S201="Large Model","1",IF(S202="Large Model","1",IF(S203="Large Model","1",IF(S204="Large Model","1","0")))))</f>
        <v>0</v>
      </c>
      <c r="O201" s="21"/>
      <c r="P201" s="36"/>
      <c r="Q201" s="21" t="str">
        <f>IF(P201="","0",VLOOKUP(P201,Points!$Q$3:$R$102,2))</f>
        <v>0</v>
      </c>
      <c r="R201" s="21"/>
      <c r="S201" s="35"/>
      <c r="T201" s="21" t="str">
        <f>IF(S201="","0",VLOOKUP(S201,Points!$M$3:$N$102,2))</f>
        <v>0</v>
      </c>
      <c r="U201" s="26"/>
      <c r="V201" s="70">
        <f>SUM(J201:J203)+SUM(H207:H210)+N203+SUM(N207:N210)+SUM(Q201:Q204)+SUM(Q207:Q210)+SUM(T201:T204)+SUM(T207:T210)</f>
        <v>0</v>
      </c>
      <c r="W201" s="122"/>
      <c r="X201" s="122"/>
      <c r="Y201" s="50"/>
    </row>
    <row r="202" spans="1:25" ht="12.75">
      <c r="A202" s="83">
        <v>2</v>
      </c>
      <c r="B202" s="39"/>
      <c r="C202" s="19"/>
      <c r="D202" s="18"/>
      <c r="E202" s="9"/>
      <c r="F202" s="10"/>
      <c r="G202" s="12"/>
      <c r="H202" s="13"/>
      <c r="I202" s="14"/>
      <c r="J202" s="21">
        <f>VLOOKUP(D202,Points!$A$3:$H$15,3)+VLOOKUP(E202,Points!$A$3:$H$15,4)+VLOOKUP(F202,Points!$A$3:$H$15,5)</f>
        <v>0</v>
      </c>
      <c r="K202" s="25"/>
      <c r="L202" s="58" t="s">
        <v>10</v>
      </c>
      <c r="M202" s="9"/>
      <c r="N202" s="21" t="s">
        <v>9</v>
      </c>
      <c r="O202" s="21"/>
      <c r="P202" s="36"/>
      <c r="Q202" s="21" t="str">
        <f>IF(P202="","0",VLOOKUP(P202,Points!$Q$3:$R$102,2))</f>
        <v>0</v>
      </c>
      <c r="R202" s="21"/>
      <c r="S202" s="35"/>
      <c r="T202" s="21" t="str">
        <f>IF(S202="","0",VLOOKUP(S202,Points!$M$3:$N$102,2))</f>
        <v>0</v>
      </c>
      <c r="U202" s="26"/>
      <c r="V202" s="25"/>
      <c r="W202" s="122"/>
      <c r="X202" s="122"/>
      <c r="Y202" s="50"/>
    </row>
    <row r="203" spans="1:25" ht="12.75">
      <c r="A203" s="84">
        <v>3</v>
      </c>
      <c r="B203" s="39"/>
      <c r="C203" s="20"/>
      <c r="D203" s="18"/>
      <c r="E203" s="9"/>
      <c r="F203" s="10"/>
      <c r="G203" s="15"/>
      <c r="H203" s="16"/>
      <c r="I203" s="17"/>
      <c r="J203" s="21">
        <f>VLOOKUP(C203,Points!$A$3:$H$15,2)+VLOOKUP(D203,Points!$A$3:$H$15,3)+VLOOKUP(E203,Points!$A$3:$H$15,4)+VLOOKUP(F203,Points!$A$3:$H$15,5)+VLOOKUP(G203,Points!$A$3:$H$15,6)+VLOOKUP(H203,Points!$A$3:$H$15,7)+VLOOKUP(I203,Points!$A$3:$H$15,8)</f>
        <v>0</v>
      </c>
      <c r="K203" s="25"/>
      <c r="L203" s="58" t="s">
        <v>37</v>
      </c>
      <c r="M203" s="9"/>
      <c r="N203" s="21">
        <f>VLOOKUP(M201,Points!$A$3:$J$15,10)+IF(M202="","0",Points!$J$17)+IF(M203="","0",Points!$J$18)+IF(M204="","0",Points!$J$19)</f>
        <v>0</v>
      </c>
      <c r="O203" s="25"/>
      <c r="P203" s="36"/>
      <c r="Q203" s="21" t="str">
        <f>IF(P203="","0",VLOOKUP(P203,Points!$Q$3:$R$102,2))</f>
        <v>0</v>
      </c>
      <c r="R203" s="21"/>
      <c r="S203" s="35"/>
      <c r="T203" s="21" t="str">
        <f>IF(S203="","0",VLOOKUP(S203,Points!$M$3:$N$102,2))</f>
        <v>0</v>
      </c>
      <c r="U203" s="26"/>
      <c r="V203" s="40"/>
      <c r="W203" s="122"/>
      <c r="X203" s="122"/>
      <c r="Y203" s="50"/>
    </row>
    <row r="204" spans="1:25" ht="12.75">
      <c r="A204" s="76"/>
      <c r="B204" s="76"/>
      <c r="C204" s="76"/>
      <c r="D204" s="76"/>
      <c r="E204" s="76"/>
      <c r="F204" s="76"/>
      <c r="G204" s="76"/>
      <c r="H204" s="76"/>
      <c r="I204" s="76"/>
      <c r="J204" s="25"/>
      <c r="K204" s="25"/>
      <c r="L204" s="111" t="s">
        <v>174</v>
      </c>
      <c r="M204" s="73" t="str">
        <f>(IF(S201="Large Model","Yes",IF(S202="Large Model","Yes",IF(S203="Large Model","Yes",IF(S204="Large Model","Yes","No")))))</f>
        <v>No</v>
      </c>
      <c r="N204" s="25"/>
      <c r="O204" s="25"/>
      <c r="P204" s="36"/>
      <c r="Q204" s="21" t="str">
        <f>IF(P204="","0",VLOOKUP(P204,Points!$Q$3:$R$102,2))</f>
        <v>0</v>
      </c>
      <c r="R204" s="21"/>
      <c r="S204" s="35"/>
      <c r="T204" s="21" t="str">
        <f>IF(S204="","0",VLOOKUP(S204,Points!$M$3:$N$102,2))</f>
        <v>0</v>
      </c>
      <c r="U204" s="26"/>
      <c r="V204" s="40"/>
      <c r="W204" s="8"/>
      <c r="X204" s="56">
        <f>SUM(V201*W204)</f>
        <v>0</v>
      </c>
      <c r="Y204" s="50"/>
    </row>
    <row r="205" spans="1:25" ht="12.75">
      <c r="A205" s="49"/>
      <c r="B205" s="123"/>
      <c r="C205" s="26"/>
      <c r="D205" s="26"/>
      <c r="E205" s="26"/>
      <c r="F205" s="26"/>
      <c r="G205" s="26"/>
      <c r="H205" s="26"/>
      <c r="I205" s="26"/>
      <c r="J205" s="25"/>
      <c r="K205" s="25"/>
      <c r="L205" s="26"/>
      <c r="M205" s="26"/>
      <c r="N205" s="26"/>
      <c r="O205" s="26"/>
      <c r="P205" s="75"/>
      <c r="Q205" s="25"/>
      <c r="R205" s="25"/>
      <c r="S205" s="25"/>
      <c r="T205" s="25"/>
      <c r="U205" s="25"/>
      <c r="V205" s="25"/>
      <c r="W205" s="26"/>
      <c r="X205" s="42"/>
      <c r="Y205" s="50"/>
    </row>
    <row r="206" spans="1:25" ht="12.75">
      <c r="A206" s="49"/>
      <c r="B206" s="124"/>
      <c r="C206" s="26"/>
      <c r="D206" s="126" t="s">
        <v>121</v>
      </c>
      <c r="E206" s="127"/>
      <c r="F206" s="127"/>
      <c r="G206" s="128"/>
      <c r="H206" s="21" t="s">
        <v>9</v>
      </c>
      <c r="I206" s="26"/>
      <c r="J206" s="40"/>
      <c r="K206" s="40"/>
      <c r="L206" s="129" t="s">
        <v>29</v>
      </c>
      <c r="M206" s="129"/>
      <c r="N206" s="21" t="s">
        <v>9</v>
      </c>
      <c r="O206" s="42"/>
      <c r="P206" s="58" t="s">
        <v>190</v>
      </c>
      <c r="Q206" s="21" t="s">
        <v>9</v>
      </c>
      <c r="R206" s="21"/>
      <c r="S206" s="59" t="s">
        <v>51</v>
      </c>
      <c r="T206" s="77" t="s">
        <v>9</v>
      </c>
      <c r="U206" s="40"/>
      <c r="V206" s="76"/>
      <c r="W206" s="76"/>
      <c r="X206" s="76"/>
      <c r="Y206" s="50"/>
    </row>
    <row r="207" spans="1:25" ht="12.75" customHeight="1">
      <c r="A207" s="49"/>
      <c r="B207" s="124"/>
      <c r="C207" s="26"/>
      <c r="D207" s="118"/>
      <c r="E207" s="119"/>
      <c r="F207" s="119"/>
      <c r="G207" s="120"/>
      <c r="H207" s="21" t="str">
        <f>IF(D207="","0",VLOOKUP(D207,Points!$Y$3:$Z$102,2))</f>
        <v>0</v>
      </c>
      <c r="I207" s="26"/>
      <c r="J207" s="40"/>
      <c r="K207" s="41" t="s">
        <v>40</v>
      </c>
      <c r="L207" s="121"/>
      <c r="M207" s="121"/>
      <c r="N207" s="21" t="str">
        <f>IF(L207="","0",VLOOKUP(L207,Points!$U$3:$V$102,2))</f>
        <v>0</v>
      </c>
      <c r="O207" s="42"/>
      <c r="P207" s="36"/>
      <c r="Q207" s="21" t="str">
        <f>IF(P207="","0",VLOOKUP(P207,Points!$Q$3:$R$102,2))</f>
        <v>0</v>
      </c>
      <c r="R207" s="26"/>
      <c r="S207" s="35"/>
      <c r="T207" s="28"/>
      <c r="U207" s="40"/>
      <c r="V207" s="76"/>
      <c r="W207" s="76"/>
      <c r="X207" s="76"/>
      <c r="Y207" s="50"/>
    </row>
    <row r="208" spans="1:25" ht="12.75" customHeight="1">
      <c r="A208" s="49"/>
      <c r="B208" s="125"/>
      <c r="C208" s="26"/>
      <c r="D208" s="118"/>
      <c r="E208" s="119"/>
      <c r="F208" s="119"/>
      <c r="G208" s="120"/>
      <c r="H208" s="21" t="str">
        <f>IF(D208="","0",VLOOKUP(D208,Points!$Y$3:$Z$102,2))</f>
        <v>0</v>
      </c>
      <c r="I208" s="26"/>
      <c r="J208" s="40"/>
      <c r="K208" s="41" t="s">
        <v>41</v>
      </c>
      <c r="L208" s="121"/>
      <c r="M208" s="121"/>
      <c r="N208" s="21" t="str">
        <f>IF(L208="","0",ROUNDUP((VLOOKUP(L208,Points!$U$3:$V$102,2)/2),0))</f>
        <v>0</v>
      </c>
      <c r="O208" s="42"/>
      <c r="P208" s="36"/>
      <c r="Q208" s="21" t="str">
        <f>IF(P208="","0",VLOOKUP(P208,Points!$Q$3:$R$102,2))</f>
        <v>0</v>
      </c>
      <c r="R208" s="26"/>
      <c r="S208" s="35"/>
      <c r="T208" s="28"/>
      <c r="U208" s="40"/>
      <c r="V208" s="76"/>
      <c r="W208" s="76"/>
      <c r="X208" s="76"/>
      <c r="Y208" s="50"/>
    </row>
    <row r="209" spans="1:25" ht="12.75" customHeight="1">
      <c r="A209" s="49"/>
      <c r="B209" s="76"/>
      <c r="C209" s="26"/>
      <c r="D209" s="118"/>
      <c r="E209" s="119"/>
      <c r="F209" s="119"/>
      <c r="G209" s="120"/>
      <c r="H209" s="21" t="str">
        <f>IF(D209="","0",VLOOKUP(D209,Points!$Y$3:$Z$102,2))</f>
        <v>0</v>
      </c>
      <c r="I209" s="26"/>
      <c r="J209" s="40"/>
      <c r="K209" s="41" t="s">
        <v>40</v>
      </c>
      <c r="L209" s="121"/>
      <c r="M209" s="121"/>
      <c r="N209" s="21" t="str">
        <f>IF(L209="","0",VLOOKUP(L209,Points!$U$3:$V$102,2))</f>
        <v>0</v>
      </c>
      <c r="O209" s="42"/>
      <c r="P209" s="36"/>
      <c r="Q209" s="21" t="str">
        <f>IF(P209="","0",VLOOKUP(P209,Points!$Q$3:$R$102,2))</f>
        <v>0</v>
      </c>
      <c r="R209" s="21"/>
      <c r="S209" s="35"/>
      <c r="T209" s="28"/>
      <c r="U209" s="40"/>
      <c r="V209" s="76"/>
      <c r="W209" s="76"/>
      <c r="X209" s="76"/>
      <c r="Y209" s="50"/>
    </row>
    <row r="210" spans="1:25" ht="12.75" customHeight="1">
      <c r="A210" s="49"/>
      <c r="B210" s="75" t="str">
        <f>IF(V201&gt;Points!$A$17,"Elite","Core")</f>
        <v>Core</v>
      </c>
      <c r="C210" s="26"/>
      <c r="D210" s="118"/>
      <c r="E210" s="119"/>
      <c r="F210" s="119"/>
      <c r="G210" s="120"/>
      <c r="H210" s="21" t="str">
        <f>IF(D210="","0",VLOOKUP(D210,Points!$Y$3:$Z$102,2))</f>
        <v>0</v>
      </c>
      <c r="I210" s="26"/>
      <c r="J210" s="40"/>
      <c r="K210" s="41" t="s">
        <v>41</v>
      </c>
      <c r="L210" s="121"/>
      <c r="M210" s="121"/>
      <c r="N210" s="21" t="str">
        <f>IF(L210="","0",ROUNDUP((VLOOKUP(L210,Points!$U$3:$V$102,2)/2),0))</f>
        <v>0</v>
      </c>
      <c r="O210" s="42"/>
      <c r="P210" s="36"/>
      <c r="Q210" s="21" t="str">
        <f>IF(P210="","0",VLOOKUP(P210,Points!$Q$3:$R$102,2))</f>
        <v>0</v>
      </c>
      <c r="R210" s="21"/>
      <c r="S210" s="35"/>
      <c r="T210" s="28"/>
      <c r="U210" s="40"/>
      <c r="V210" s="76"/>
      <c r="W210" s="76"/>
      <c r="X210" s="76"/>
      <c r="Y210" s="50"/>
    </row>
    <row r="211" spans="1:25" ht="12.75" customHeight="1">
      <c r="A211" s="51"/>
      <c r="B211" s="81"/>
      <c r="C211" s="53"/>
      <c r="D211" s="53"/>
      <c r="E211" s="53"/>
      <c r="F211" s="53"/>
      <c r="G211" s="53"/>
      <c r="H211" s="53"/>
      <c r="I211" s="53"/>
      <c r="J211" s="52"/>
      <c r="K211" s="52"/>
      <c r="L211" s="54"/>
      <c r="M211" s="54"/>
      <c r="N211" s="54"/>
      <c r="O211" s="54"/>
      <c r="P211" s="80"/>
      <c r="Q211" s="52"/>
      <c r="R211" s="52"/>
      <c r="S211" s="52"/>
      <c r="T211" s="52"/>
      <c r="U211" s="52"/>
      <c r="V211" s="52"/>
      <c r="W211" s="54"/>
      <c r="X211" s="54"/>
      <c r="Y211" s="55"/>
    </row>
    <row r="213" spans="1:25" ht="12.75">
      <c r="A213" s="43"/>
      <c r="B213" s="44"/>
      <c r="C213" s="45"/>
      <c r="D213" s="45"/>
      <c r="E213" s="45"/>
      <c r="F213" s="45"/>
      <c r="G213" s="45"/>
      <c r="H213" s="45"/>
      <c r="I213" s="45"/>
      <c r="J213" s="46"/>
      <c r="K213" s="46"/>
      <c r="L213" s="45"/>
      <c r="M213" s="45"/>
      <c r="N213" s="45"/>
      <c r="O213" s="44"/>
      <c r="P213" s="79"/>
      <c r="Q213" s="47"/>
      <c r="R213" s="47"/>
      <c r="S213" s="47"/>
      <c r="T213" s="47"/>
      <c r="U213" s="47"/>
      <c r="V213" s="46"/>
      <c r="W213" s="44"/>
      <c r="X213" s="44"/>
      <c r="Y213" s="48"/>
    </row>
    <row r="214" spans="1:25" ht="12.75" customHeight="1">
      <c r="A214" s="49"/>
      <c r="B214" s="57" t="s">
        <v>188</v>
      </c>
      <c r="C214" s="8" t="s">
        <v>1</v>
      </c>
      <c r="D214" s="8" t="s">
        <v>2</v>
      </c>
      <c r="E214" s="8" t="s">
        <v>3</v>
      </c>
      <c r="F214" s="8" t="s">
        <v>4</v>
      </c>
      <c r="G214" s="8" t="s">
        <v>5</v>
      </c>
      <c r="H214" s="8" t="s">
        <v>6</v>
      </c>
      <c r="I214" s="8" t="s">
        <v>7</v>
      </c>
      <c r="J214" s="21" t="s">
        <v>9</v>
      </c>
      <c r="K214" s="25"/>
      <c r="L214" s="58" t="s">
        <v>39</v>
      </c>
      <c r="M214" s="8"/>
      <c r="N214" s="8" t="s">
        <v>38</v>
      </c>
      <c r="O214" s="21"/>
      <c r="P214" s="58" t="s">
        <v>8</v>
      </c>
      <c r="Q214" s="21" t="s">
        <v>9</v>
      </c>
      <c r="R214" s="21"/>
      <c r="S214" s="59" t="s">
        <v>138</v>
      </c>
      <c r="T214" s="21" t="s">
        <v>9</v>
      </c>
      <c r="U214" s="26"/>
      <c r="V214" s="38" t="s">
        <v>0</v>
      </c>
      <c r="W214" s="122" t="s">
        <v>49</v>
      </c>
      <c r="X214" s="122" t="s">
        <v>50</v>
      </c>
      <c r="Y214" s="50"/>
    </row>
    <row r="215" spans="1:25" ht="12.75">
      <c r="A215" s="83">
        <v>1</v>
      </c>
      <c r="B215" s="39"/>
      <c r="C215" s="11"/>
      <c r="D215" s="9"/>
      <c r="E215" s="9"/>
      <c r="F215" s="9"/>
      <c r="G215" s="11"/>
      <c r="H215" s="11"/>
      <c r="I215" s="11"/>
      <c r="J215" s="21">
        <f>VLOOKUP(C215,Points!$A$3:$H$15,2)+VLOOKUP(D215,Points!$A$3:$H$15,3)+VLOOKUP(E215,Points!$A$3:$H$15,4)+VLOOKUP(F215,Points!$A$3:$H$15,5)+VLOOKUP(G215,Points!$A$3:$H$15,6)+VLOOKUP(H215,Points!$A$3:$H$15,7)+VLOOKUP(I215,Points!$A$3:$H$15,8)</f>
        <v>0</v>
      </c>
      <c r="K215" s="25"/>
      <c r="L215" s="58" t="s">
        <v>94</v>
      </c>
      <c r="M215" s="9"/>
      <c r="N215" s="8">
        <f>SUM(M215:M217)+(IF(S215="Large Model","1",IF(S216="Large Model","1",IF(S217="Large Model","1",IF(S218="Large Model","1","0")))))</f>
        <v>0</v>
      </c>
      <c r="O215" s="21"/>
      <c r="P215" s="36"/>
      <c r="Q215" s="21" t="str">
        <f>IF(P215="","0",VLOOKUP(P215,Points!$Q$3:$R$102,2))</f>
        <v>0</v>
      </c>
      <c r="R215" s="21"/>
      <c r="S215" s="35"/>
      <c r="T215" s="21" t="str">
        <f>IF(S215="","0",VLOOKUP(S215,Points!$M$3:$N$102,2))</f>
        <v>0</v>
      </c>
      <c r="U215" s="26"/>
      <c r="V215" s="70">
        <f>SUM(J215:J217)+SUM(H221:H224)+N217+SUM(N221:N224)+SUM(Q215:Q218)+SUM(Q221:Q224)+SUM(T215:T218)+SUM(T221:T224)</f>
        <v>0</v>
      </c>
      <c r="W215" s="122"/>
      <c r="X215" s="122"/>
      <c r="Y215" s="50"/>
    </row>
    <row r="216" spans="1:25" ht="12.75">
      <c r="A216" s="83">
        <v>2</v>
      </c>
      <c r="B216" s="39"/>
      <c r="C216" s="19"/>
      <c r="D216" s="18"/>
      <c r="E216" s="9"/>
      <c r="F216" s="10"/>
      <c r="G216" s="12"/>
      <c r="H216" s="13"/>
      <c r="I216" s="14"/>
      <c r="J216" s="21">
        <f>VLOOKUP(D216,Points!$A$3:$H$15,3)+VLOOKUP(E216,Points!$A$3:$H$15,4)+VLOOKUP(F216,Points!$A$3:$H$15,5)</f>
        <v>0</v>
      </c>
      <c r="K216" s="25"/>
      <c r="L216" s="58" t="s">
        <v>10</v>
      </c>
      <c r="M216" s="9"/>
      <c r="N216" s="21" t="s">
        <v>9</v>
      </c>
      <c r="O216" s="21"/>
      <c r="P216" s="36"/>
      <c r="Q216" s="21" t="str">
        <f>IF(P216="","0",VLOOKUP(P216,Points!$Q$3:$R$102,2))</f>
        <v>0</v>
      </c>
      <c r="R216" s="21"/>
      <c r="S216" s="35"/>
      <c r="T216" s="21" t="str">
        <f>IF(S216="","0",VLOOKUP(S216,Points!$M$3:$N$102,2))</f>
        <v>0</v>
      </c>
      <c r="U216" s="26"/>
      <c r="V216" s="25"/>
      <c r="W216" s="122"/>
      <c r="X216" s="122"/>
      <c r="Y216" s="50"/>
    </row>
    <row r="217" spans="1:25" ht="12.75">
      <c r="A217" s="84">
        <v>3</v>
      </c>
      <c r="B217" s="39"/>
      <c r="C217" s="20"/>
      <c r="D217" s="18"/>
      <c r="E217" s="9"/>
      <c r="F217" s="10"/>
      <c r="G217" s="15"/>
      <c r="H217" s="16"/>
      <c r="I217" s="17"/>
      <c r="J217" s="21">
        <f>VLOOKUP(C217,Points!$A$3:$H$15,2)+VLOOKUP(D217,Points!$A$3:$H$15,3)+VLOOKUP(E217,Points!$A$3:$H$15,4)+VLOOKUP(F217,Points!$A$3:$H$15,5)+VLOOKUP(G217,Points!$A$3:$H$15,6)+VLOOKUP(H217,Points!$A$3:$H$15,7)+VLOOKUP(I217,Points!$A$3:$H$15,8)</f>
        <v>0</v>
      </c>
      <c r="K217" s="25"/>
      <c r="L217" s="58" t="s">
        <v>37</v>
      </c>
      <c r="M217" s="9"/>
      <c r="N217" s="21">
        <f>VLOOKUP(M215,Points!$A$3:$J$15,10)+IF(M216="","0",Points!$J$17)+IF(M217="","0",Points!$J$18)+IF(M218="","0",Points!$J$19)</f>
        <v>0</v>
      </c>
      <c r="O217" s="25"/>
      <c r="P217" s="36"/>
      <c r="Q217" s="21" t="str">
        <f>IF(P217="","0",VLOOKUP(P217,Points!$Q$3:$R$102,2))</f>
        <v>0</v>
      </c>
      <c r="R217" s="21"/>
      <c r="S217" s="35"/>
      <c r="T217" s="21" t="str">
        <f>IF(S217="","0",VLOOKUP(S217,Points!$M$3:$N$102,2))</f>
        <v>0</v>
      </c>
      <c r="U217" s="26"/>
      <c r="V217" s="40"/>
      <c r="W217" s="122"/>
      <c r="X217" s="122"/>
      <c r="Y217" s="50"/>
    </row>
    <row r="218" spans="1:25" ht="12.75">
      <c r="A218" s="76"/>
      <c r="B218" s="76"/>
      <c r="C218" s="76"/>
      <c r="D218" s="76"/>
      <c r="E218" s="76"/>
      <c r="F218" s="76"/>
      <c r="G218" s="76"/>
      <c r="H218" s="76"/>
      <c r="I218" s="76"/>
      <c r="J218" s="25"/>
      <c r="K218" s="25"/>
      <c r="L218" s="111" t="s">
        <v>174</v>
      </c>
      <c r="M218" s="73" t="str">
        <f>(IF(S215="Large Model","Yes",IF(S216="Large Model","Yes",IF(S217="Large Model","Yes",IF(S218="Large Model","Yes","No")))))</f>
        <v>No</v>
      </c>
      <c r="N218" s="25"/>
      <c r="O218" s="25"/>
      <c r="P218" s="36"/>
      <c r="Q218" s="21" t="str">
        <f>IF(P218="","0",VLOOKUP(P218,Points!$Q$3:$R$102,2))</f>
        <v>0</v>
      </c>
      <c r="R218" s="21"/>
      <c r="S218" s="35"/>
      <c r="T218" s="21" t="str">
        <f>IF(S218="","0",VLOOKUP(S218,Points!$M$3:$N$102,2))</f>
        <v>0</v>
      </c>
      <c r="U218" s="26"/>
      <c r="V218" s="40"/>
      <c r="W218" s="8"/>
      <c r="X218" s="56">
        <f>SUM(V215*W218)</f>
        <v>0</v>
      </c>
      <c r="Y218" s="50"/>
    </row>
    <row r="219" spans="1:25" ht="12.75">
      <c r="A219" s="49"/>
      <c r="B219" s="123"/>
      <c r="C219" s="26"/>
      <c r="D219" s="26"/>
      <c r="E219" s="26"/>
      <c r="F219" s="26"/>
      <c r="G219" s="26"/>
      <c r="H219" s="26"/>
      <c r="I219" s="26"/>
      <c r="J219" s="25"/>
      <c r="K219" s="25"/>
      <c r="L219" s="26"/>
      <c r="M219" s="26"/>
      <c r="N219" s="26"/>
      <c r="O219" s="26"/>
      <c r="P219" s="75"/>
      <c r="Q219" s="25"/>
      <c r="R219" s="25"/>
      <c r="S219" s="25"/>
      <c r="T219" s="25"/>
      <c r="U219" s="25"/>
      <c r="V219" s="25"/>
      <c r="W219" s="26"/>
      <c r="X219" s="42"/>
      <c r="Y219" s="50"/>
    </row>
    <row r="220" spans="1:25" ht="12.75">
      <c r="A220" s="49"/>
      <c r="B220" s="124"/>
      <c r="C220" s="26"/>
      <c r="D220" s="126" t="s">
        <v>121</v>
      </c>
      <c r="E220" s="127"/>
      <c r="F220" s="127"/>
      <c r="G220" s="128"/>
      <c r="H220" s="21" t="s">
        <v>9</v>
      </c>
      <c r="I220" s="26"/>
      <c r="J220" s="40"/>
      <c r="K220" s="40"/>
      <c r="L220" s="129" t="s">
        <v>29</v>
      </c>
      <c r="M220" s="129"/>
      <c r="N220" s="21" t="s">
        <v>9</v>
      </c>
      <c r="O220" s="42"/>
      <c r="P220" s="58" t="s">
        <v>190</v>
      </c>
      <c r="Q220" s="21" t="s">
        <v>9</v>
      </c>
      <c r="R220" s="21"/>
      <c r="S220" s="59" t="s">
        <v>51</v>
      </c>
      <c r="T220" s="77" t="s">
        <v>9</v>
      </c>
      <c r="U220" s="40"/>
      <c r="V220" s="76"/>
      <c r="W220" s="76"/>
      <c r="X220" s="76"/>
      <c r="Y220" s="50"/>
    </row>
    <row r="221" spans="1:25" ht="12.75" customHeight="1">
      <c r="A221" s="49"/>
      <c r="B221" s="124"/>
      <c r="C221" s="26"/>
      <c r="D221" s="118"/>
      <c r="E221" s="119"/>
      <c r="F221" s="119"/>
      <c r="G221" s="120"/>
      <c r="H221" s="21" t="str">
        <f>IF(D221="","0",VLOOKUP(D221,Points!$Y$3:$Z$102,2))</f>
        <v>0</v>
      </c>
      <c r="I221" s="26"/>
      <c r="J221" s="40"/>
      <c r="K221" s="41" t="s">
        <v>40</v>
      </c>
      <c r="L221" s="121"/>
      <c r="M221" s="121"/>
      <c r="N221" s="21" t="str">
        <f>IF(L221="","0",VLOOKUP(L221,Points!$U$3:$V$102,2))</f>
        <v>0</v>
      </c>
      <c r="O221" s="42"/>
      <c r="P221" s="36"/>
      <c r="Q221" s="21" t="str">
        <f>IF(P221="","0",VLOOKUP(P221,Points!$Q$3:$R$102,2))</f>
        <v>0</v>
      </c>
      <c r="R221" s="26"/>
      <c r="S221" s="35"/>
      <c r="T221" s="28"/>
      <c r="U221" s="40"/>
      <c r="V221" s="76"/>
      <c r="W221" s="76"/>
      <c r="X221" s="76"/>
      <c r="Y221" s="50"/>
    </row>
    <row r="222" spans="1:25" ht="12.75" customHeight="1">
      <c r="A222" s="49"/>
      <c r="B222" s="125"/>
      <c r="C222" s="26"/>
      <c r="D222" s="118"/>
      <c r="E222" s="119"/>
      <c r="F222" s="119"/>
      <c r="G222" s="120"/>
      <c r="H222" s="21" t="str">
        <f>IF(D222="","0",VLOOKUP(D222,Points!$Y$3:$Z$102,2))</f>
        <v>0</v>
      </c>
      <c r="I222" s="26"/>
      <c r="J222" s="40"/>
      <c r="K222" s="41" t="s">
        <v>41</v>
      </c>
      <c r="L222" s="121"/>
      <c r="M222" s="121"/>
      <c r="N222" s="21" t="str">
        <f>IF(L222="","0",ROUNDUP((VLOOKUP(L222,Points!$U$3:$V$102,2)/2),0))</f>
        <v>0</v>
      </c>
      <c r="O222" s="42"/>
      <c r="P222" s="36"/>
      <c r="Q222" s="21" t="str">
        <f>IF(P222="","0",VLOOKUP(P222,Points!$Q$3:$R$102,2))</f>
        <v>0</v>
      </c>
      <c r="R222" s="26"/>
      <c r="S222" s="35"/>
      <c r="T222" s="28"/>
      <c r="U222" s="40"/>
      <c r="V222" s="76"/>
      <c r="W222" s="76"/>
      <c r="X222" s="76"/>
      <c r="Y222" s="50"/>
    </row>
    <row r="223" spans="1:25" ht="12.75" customHeight="1">
      <c r="A223" s="49"/>
      <c r="B223" s="76"/>
      <c r="C223" s="26"/>
      <c r="D223" s="118"/>
      <c r="E223" s="119"/>
      <c r="F223" s="119"/>
      <c r="G223" s="120"/>
      <c r="H223" s="21" t="str">
        <f>IF(D223="","0",VLOOKUP(D223,Points!$Y$3:$Z$102,2))</f>
        <v>0</v>
      </c>
      <c r="I223" s="26"/>
      <c r="J223" s="40"/>
      <c r="K223" s="41" t="s">
        <v>40</v>
      </c>
      <c r="L223" s="121"/>
      <c r="M223" s="121"/>
      <c r="N223" s="21" t="str">
        <f>IF(L223="","0",VLOOKUP(L223,Points!$U$3:$V$102,2))</f>
        <v>0</v>
      </c>
      <c r="O223" s="42"/>
      <c r="P223" s="36"/>
      <c r="Q223" s="21" t="str">
        <f>IF(P223="","0",VLOOKUP(P223,Points!$Q$3:$R$102,2))</f>
        <v>0</v>
      </c>
      <c r="R223" s="21"/>
      <c r="S223" s="35"/>
      <c r="T223" s="28"/>
      <c r="U223" s="40"/>
      <c r="V223" s="76"/>
      <c r="W223" s="76"/>
      <c r="X223" s="76"/>
      <c r="Y223" s="50"/>
    </row>
    <row r="224" spans="1:25" ht="12.75" customHeight="1">
      <c r="A224" s="49"/>
      <c r="B224" s="75" t="str">
        <f>IF(V215&gt;Points!$A$17,"Elite","Core")</f>
        <v>Core</v>
      </c>
      <c r="C224" s="26"/>
      <c r="D224" s="118"/>
      <c r="E224" s="119"/>
      <c r="F224" s="119"/>
      <c r="G224" s="120"/>
      <c r="H224" s="21" t="str">
        <f>IF(D224="","0",VLOOKUP(D224,Points!$Y$3:$Z$102,2))</f>
        <v>0</v>
      </c>
      <c r="I224" s="26"/>
      <c r="J224" s="40"/>
      <c r="K224" s="41" t="s">
        <v>41</v>
      </c>
      <c r="L224" s="121"/>
      <c r="M224" s="121"/>
      <c r="N224" s="21" t="str">
        <f>IF(L224="","0",ROUNDUP((VLOOKUP(L224,Points!$U$3:$V$102,2)/2),0))</f>
        <v>0</v>
      </c>
      <c r="O224" s="42"/>
      <c r="P224" s="36"/>
      <c r="Q224" s="21" t="str">
        <f>IF(P224="","0",VLOOKUP(P224,Points!$Q$3:$R$102,2))</f>
        <v>0</v>
      </c>
      <c r="R224" s="21"/>
      <c r="S224" s="35"/>
      <c r="T224" s="28"/>
      <c r="U224" s="40"/>
      <c r="V224" s="76"/>
      <c r="W224" s="76"/>
      <c r="X224" s="76"/>
      <c r="Y224" s="50"/>
    </row>
    <row r="225" spans="1:25" ht="12.75" customHeight="1">
      <c r="A225" s="51"/>
      <c r="B225" s="81"/>
      <c r="C225" s="53"/>
      <c r="D225" s="53"/>
      <c r="E225" s="53"/>
      <c r="F225" s="53"/>
      <c r="G225" s="53"/>
      <c r="H225" s="53"/>
      <c r="I225" s="53"/>
      <c r="J225" s="52"/>
      <c r="K225" s="52"/>
      <c r="L225" s="54"/>
      <c r="M225" s="54"/>
      <c r="N225" s="54"/>
      <c r="O225" s="54"/>
      <c r="P225" s="80"/>
      <c r="Q225" s="52"/>
      <c r="R225" s="52"/>
      <c r="S225" s="52"/>
      <c r="T225" s="52"/>
      <c r="U225" s="52"/>
      <c r="V225" s="52"/>
      <c r="W225" s="54"/>
      <c r="X225" s="54"/>
      <c r="Y225" s="55"/>
    </row>
    <row r="226" ht="12.75" customHeight="1">
      <c r="B226" s="82"/>
    </row>
    <row r="227" spans="1:25" ht="12.75">
      <c r="A227" s="43"/>
      <c r="B227" s="44"/>
      <c r="C227" s="45"/>
      <c r="D227" s="45"/>
      <c r="E227" s="45"/>
      <c r="F227" s="45"/>
      <c r="G227" s="45"/>
      <c r="H227" s="45"/>
      <c r="I227" s="45"/>
      <c r="J227" s="46"/>
      <c r="K227" s="46"/>
      <c r="L227" s="45"/>
      <c r="M227" s="45"/>
      <c r="N227" s="45"/>
      <c r="O227" s="44"/>
      <c r="P227" s="79"/>
      <c r="Q227" s="47"/>
      <c r="R227" s="47"/>
      <c r="S227" s="47"/>
      <c r="T227" s="47"/>
      <c r="U227" s="47"/>
      <c r="V227" s="46"/>
      <c r="W227" s="44"/>
      <c r="X227" s="44"/>
      <c r="Y227" s="48"/>
    </row>
    <row r="228" spans="1:25" ht="12.75" customHeight="1">
      <c r="A228" s="49"/>
      <c r="B228" s="57" t="s">
        <v>188</v>
      </c>
      <c r="C228" s="8" t="s">
        <v>1</v>
      </c>
      <c r="D228" s="8" t="s">
        <v>2</v>
      </c>
      <c r="E228" s="8" t="s">
        <v>3</v>
      </c>
      <c r="F228" s="8" t="s">
        <v>4</v>
      </c>
      <c r="G228" s="8" t="s">
        <v>5</v>
      </c>
      <c r="H228" s="8" t="s">
        <v>6</v>
      </c>
      <c r="I228" s="8" t="s">
        <v>7</v>
      </c>
      <c r="J228" s="21" t="s">
        <v>9</v>
      </c>
      <c r="K228" s="25"/>
      <c r="L228" s="58" t="s">
        <v>39</v>
      </c>
      <c r="M228" s="8"/>
      <c r="N228" s="8" t="s">
        <v>38</v>
      </c>
      <c r="O228" s="21"/>
      <c r="P228" s="58" t="s">
        <v>8</v>
      </c>
      <c r="Q228" s="21" t="s">
        <v>9</v>
      </c>
      <c r="R228" s="21"/>
      <c r="S228" s="59" t="s">
        <v>138</v>
      </c>
      <c r="T228" s="21" t="s">
        <v>9</v>
      </c>
      <c r="U228" s="26"/>
      <c r="V228" s="38" t="s">
        <v>0</v>
      </c>
      <c r="W228" s="122" t="s">
        <v>49</v>
      </c>
      <c r="X228" s="122" t="s">
        <v>50</v>
      </c>
      <c r="Y228" s="50"/>
    </row>
    <row r="229" spans="1:25" ht="12.75">
      <c r="A229" s="83">
        <v>1</v>
      </c>
      <c r="B229" s="39"/>
      <c r="C229" s="11"/>
      <c r="D229" s="9"/>
      <c r="E229" s="9"/>
      <c r="F229" s="9"/>
      <c r="G229" s="11"/>
      <c r="H229" s="11"/>
      <c r="I229" s="11"/>
      <c r="J229" s="21">
        <f>VLOOKUP(C229,Points!$A$3:$H$15,2)+VLOOKUP(D229,Points!$A$3:$H$15,3)+VLOOKUP(E229,Points!$A$3:$H$15,4)+VLOOKUP(F229,Points!$A$3:$H$15,5)+VLOOKUP(G229,Points!$A$3:$H$15,6)+VLOOKUP(H229,Points!$A$3:$H$15,7)+VLOOKUP(I229,Points!$A$3:$H$15,8)</f>
        <v>0</v>
      </c>
      <c r="K229" s="25"/>
      <c r="L229" s="58" t="s">
        <v>94</v>
      </c>
      <c r="M229" s="9"/>
      <c r="N229" s="8">
        <f>SUM(M229:M231)+(IF(S229="Large Model","1",IF(S230="Large Model","1",IF(S231="Large Model","1",IF(S232="Large Model","1","0")))))</f>
        <v>0</v>
      </c>
      <c r="O229" s="21"/>
      <c r="P229" s="36"/>
      <c r="Q229" s="21" t="str">
        <f>IF(P229="","0",VLOOKUP(P229,Points!$Q$3:$R$102,2))</f>
        <v>0</v>
      </c>
      <c r="R229" s="21"/>
      <c r="S229" s="35"/>
      <c r="T229" s="21" t="str">
        <f>IF(S229="","0",VLOOKUP(S229,Points!$M$3:$N$102,2))</f>
        <v>0</v>
      </c>
      <c r="U229" s="26"/>
      <c r="V229" s="70">
        <f>SUM(J229:J231)+SUM(H235:H238)+N231+SUM(N235:N238)+SUM(Q229:Q232)+SUM(Q235:Q238)+SUM(T229:T232)+SUM(T235:T238)</f>
        <v>0</v>
      </c>
      <c r="W229" s="122"/>
      <c r="X229" s="122"/>
      <c r="Y229" s="50"/>
    </row>
    <row r="230" spans="1:25" ht="12.75">
      <c r="A230" s="83">
        <v>2</v>
      </c>
      <c r="B230" s="39"/>
      <c r="C230" s="19"/>
      <c r="D230" s="18"/>
      <c r="E230" s="9"/>
      <c r="F230" s="10"/>
      <c r="G230" s="12"/>
      <c r="H230" s="13"/>
      <c r="I230" s="14"/>
      <c r="J230" s="21">
        <f>VLOOKUP(D230,Points!$A$3:$H$15,3)+VLOOKUP(E230,Points!$A$3:$H$15,4)+VLOOKUP(F230,Points!$A$3:$H$15,5)</f>
        <v>0</v>
      </c>
      <c r="K230" s="25"/>
      <c r="L230" s="58" t="s">
        <v>10</v>
      </c>
      <c r="M230" s="9"/>
      <c r="N230" s="21" t="s">
        <v>9</v>
      </c>
      <c r="O230" s="21"/>
      <c r="P230" s="36"/>
      <c r="Q230" s="21" t="str">
        <f>IF(P230="","0",VLOOKUP(P230,Points!$Q$3:$R$102,2))</f>
        <v>0</v>
      </c>
      <c r="R230" s="21"/>
      <c r="S230" s="35"/>
      <c r="T230" s="21" t="str">
        <f>IF(S230="","0",VLOOKUP(S230,Points!$M$3:$N$102,2))</f>
        <v>0</v>
      </c>
      <c r="U230" s="26"/>
      <c r="V230" s="25"/>
      <c r="W230" s="122"/>
      <c r="X230" s="122"/>
      <c r="Y230" s="50"/>
    </row>
    <row r="231" spans="1:25" ht="12.75">
      <c r="A231" s="84">
        <v>3</v>
      </c>
      <c r="B231" s="39"/>
      <c r="C231" s="20"/>
      <c r="D231" s="18"/>
      <c r="E231" s="9"/>
      <c r="F231" s="10"/>
      <c r="G231" s="15"/>
      <c r="H231" s="16"/>
      <c r="I231" s="17"/>
      <c r="J231" s="21">
        <f>VLOOKUP(C231,Points!$A$3:$H$15,2)+VLOOKUP(D231,Points!$A$3:$H$15,3)+VLOOKUP(E231,Points!$A$3:$H$15,4)+VLOOKUP(F231,Points!$A$3:$H$15,5)+VLOOKUP(G231,Points!$A$3:$H$15,6)+VLOOKUP(H231,Points!$A$3:$H$15,7)+VLOOKUP(I231,Points!$A$3:$H$15,8)</f>
        <v>0</v>
      </c>
      <c r="K231" s="25"/>
      <c r="L231" s="58" t="s">
        <v>37</v>
      </c>
      <c r="M231" s="9"/>
      <c r="N231" s="21">
        <f>VLOOKUP(M229,Points!$A$3:$J$15,10)+IF(M230="","0",Points!$J$17)+IF(M231="","0",Points!$J$18)+IF(M232="","0",Points!$J$19)</f>
        <v>0</v>
      </c>
      <c r="O231" s="25"/>
      <c r="P231" s="36"/>
      <c r="Q231" s="21" t="str">
        <f>IF(P231="","0",VLOOKUP(P231,Points!$Q$3:$R$102,2))</f>
        <v>0</v>
      </c>
      <c r="R231" s="21"/>
      <c r="S231" s="35"/>
      <c r="T231" s="21" t="str">
        <f>IF(S231="","0",VLOOKUP(S231,Points!$M$3:$N$102,2))</f>
        <v>0</v>
      </c>
      <c r="U231" s="26"/>
      <c r="V231" s="40"/>
      <c r="W231" s="122"/>
      <c r="X231" s="122"/>
      <c r="Y231" s="50"/>
    </row>
    <row r="232" spans="1:25" ht="12.75">
      <c r="A232" s="76"/>
      <c r="B232" s="76"/>
      <c r="C232" s="76"/>
      <c r="D232" s="76"/>
      <c r="E232" s="76"/>
      <c r="F232" s="76"/>
      <c r="G232" s="76"/>
      <c r="H232" s="76"/>
      <c r="I232" s="76"/>
      <c r="J232" s="25"/>
      <c r="K232" s="25"/>
      <c r="L232" s="111" t="s">
        <v>174</v>
      </c>
      <c r="M232" s="73" t="str">
        <f>(IF(S229="Large Model","Yes",IF(S230="Large Model","Yes",IF(S231="Large Model","Yes",IF(S232="Large Model","Yes","No")))))</f>
        <v>No</v>
      </c>
      <c r="N232" s="25"/>
      <c r="O232" s="25"/>
      <c r="P232" s="36"/>
      <c r="Q232" s="21" t="str">
        <f>IF(P232="","0",VLOOKUP(P232,Points!$Q$3:$R$102,2))</f>
        <v>0</v>
      </c>
      <c r="R232" s="21"/>
      <c r="S232" s="35"/>
      <c r="T232" s="21" t="str">
        <f>IF(S232="","0",VLOOKUP(S232,Points!$M$3:$N$102,2))</f>
        <v>0</v>
      </c>
      <c r="U232" s="26"/>
      <c r="V232" s="40"/>
      <c r="W232" s="8"/>
      <c r="X232" s="56">
        <f>SUM(V229*W232)</f>
        <v>0</v>
      </c>
      <c r="Y232" s="50"/>
    </row>
    <row r="233" spans="1:25" ht="12.75">
      <c r="A233" s="49"/>
      <c r="B233" s="123"/>
      <c r="C233" s="26"/>
      <c r="D233" s="26"/>
      <c r="E233" s="26"/>
      <c r="F233" s="26"/>
      <c r="G233" s="26"/>
      <c r="H233" s="26"/>
      <c r="I233" s="26"/>
      <c r="J233" s="25"/>
      <c r="K233" s="25"/>
      <c r="L233" s="26"/>
      <c r="M233" s="26"/>
      <c r="N233" s="26"/>
      <c r="O233" s="26"/>
      <c r="P233" s="75"/>
      <c r="Q233" s="25"/>
      <c r="R233" s="25"/>
      <c r="S233" s="25"/>
      <c r="T233" s="25"/>
      <c r="U233" s="25"/>
      <c r="V233" s="25"/>
      <c r="W233" s="26"/>
      <c r="X233" s="42"/>
      <c r="Y233" s="50"/>
    </row>
    <row r="234" spans="1:25" ht="12.75">
      <c r="A234" s="49"/>
      <c r="B234" s="124"/>
      <c r="C234" s="26"/>
      <c r="D234" s="126" t="s">
        <v>121</v>
      </c>
      <c r="E234" s="127"/>
      <c r="F234" s="127"/>
      <c r="G234" s="128"/>
      <c r="H234" s="21" t="s">
        <v>9</v>
      </c>
      <c r="I234" s="26"/>
      <c r="J234" s="40"/>
      <c r="K234" s="40"/>
      <c r="L234" s="129" t="s">
        <v>29</v>
      </c>
      <c r="M234" s="129"/>
      <c r="N234" s="21" t="s">
        <v>9</v>
      </c>
      <c r="O234" s="42"/>
      <c r="P234" s="58" t="s">
        <v>190</v>
      </c>
      <c r="Q234" s="21" t="s">
        <v>9</v>
      </c>
      <c r="R234" s="21"/>
      <c r="S234" s="59" t="s">
        <v>51</v>
      </c>
      <c r="T234" s="77" t="s">
        <v>9</v>
      </c>
      <c r="U234" s="40"/>
      <c r="V234" s="76"/>
      <c r="W234" s="76"/>
      <c r="X234" s="76"/>
      <c r="Y234" s="50"/>
    </row>
    <row r="235" spans="1:25" ht="12.75" customHeight="1">
      <c r="A235" s="49"/>
      <c r="B235" s="124"/>
      <c r="C235" s="26"/>
      <c r="D235" s="118"/>
      <c r="E235" s="119"/>
      <c r="F235" s="119"/>
      <c r="G235" s="120"/>
      <c r="H235" s="21" t="str">
        <f>IF(D235="","0",VLOOKUP(D235,Points!$Y$3:$Z$102,2))</f>
        <v>0</v>
      </c>
      <c r="I235" s="26"/>
      <c r="J235" s="40"/>
      <c r="K235" s="41" t="s">
        <v>40</v>
      </c>
      <c r="L235" s="121"/>
      <c r="M235" s="121"/>
      <c r="N235" s="21" t="str">
        <f>IF(L235="","0",VLOOKUP(L235,Points!$U$3:$V$102,2))</f>
        <v>0</v>
      </c>
      <c r="O235" s="42"/>
      <c r="P235" s="36"/>
      <c r="Q235" s="21" t="str">
        <f>IF(P235="","0",VLOOKUP(P235,Points!$Q$3:$R$102,2))</f>
        <v>0</v>
      </c>
      <c r="R235" s="26"/>
      <c r="S235" s="35"/>
      <c r="T235" s="28"/>
      <c r="U235" s="40"/>
      <c r="V235" s="76"/>
      <c r="W235" s="76"/>
      <c r="X235" s="76"/>
      <c r="Y235" s="50"/>
    </row>
    <row r="236" spans="1:25" ht="12.75" customHeight="1">
      <c r="A236" s="49"/>
      <c r="B236" s="125"/>
      <c r="C236" s="26"/>
      <c r="D236" s="118"/>
      <c r="E236" s="119"/>
      <c r="F236" s="119"/>
      <c r="G236" s="120"/>
      <c r="H236" s="21" t="str">
        <f>IF(D236="","0",VLOOKUP(D236,Points!$Y$3:$Z$102,2))</f>
        <v>0</v>
      </c>
      <c r="I236" s="26"/>
      <c r="J236" s="40"/>
      <c r="K236" s="41" t="s">
        <v>41</v>
      </c>
      <c r="L236" s="121"/>
      <c r="M236" s="121"/>
      <c r="N236" s="21" t="str">
        <f>IF(L236="","0",ROUNDUP((VLOOKUP(L236,Points!$U$3:$V$102,2)/2),0))</f>
        <v>0</v>
      </c>
      <c r="O236" s="42"/>
      <c r="P236" s="36"/>
      <c r="Q236" s="21" t="str">
        <f>IF(P236="","0",VLOOKUP(P236,Points!$Q$3:$R$102,2))</f>
        <v>0</v>
      </c>
      <c r="R236" s="26"/>
      <c r="S236" s="35"/>
      <c r="T236" s="28"/>
      <c r="U236" s="40"/>
      <c r="V236" s="76"/>
      <c r="W236" s="76"/>
      <c r="X236" s="76"/>
      <c r="Y236" s="50"/>
    </row>
    <row r="237" spans="1:25" ht="12.75" customHeight="1">
      <c r="A237" s="49"/>
      <c r="B237" s="76"/>
      <c r="C237" s="26"/>
      <c r="D237" s="118"/>
      <c r="E237" s="119"/>
      <c r="F237" s="119"/>
      <c r="G237" s="120"/>
      <c r="H237" s="21" t="str">
        <f>IF(D237="","0",VLOOKUP(D237,Points!$Y$3:$Z$102,2))</f>
        <v>0</v>
      </c>
      <c r="I237" s="26"/>
      <c r="J237" s="40"/>
      <c r="K237" s="41" t="s">
        <v>40</v>
      </c>
      <c r="L237" s="121"/>
      <c r="M237" s="121"/>
      <c r="N237" s="21" t="str">
        <f>IF(L237="","0",VLOOKUP(L237,Points!$U$3:$V$102,2))</f>
        <v>0</v>
      </c>
      <c r="O237" s="42"/>
      <c r="P237" s="36"/>
      <c r="Q237" s="21" t="str">
        <f>IF(P237="","0",VLOOKUP(P237,Points!$Q$3:$R$102,2))</f>
        <v>0</v>
      </c>
      <c r="R237" s="21"/>
      <c r="S237" s="35"/>
      <c r="T237" s="28"/>
      <c r="U237" s="40"/>
      <c r="V237" s="76"/>
      <c r="W237" s="76"/>
      <c r="X237" s="76"/>
      <c r="Y237" s="50"/>
    </row>
    <row r="238" spans="1:25" ht="12.75" customHeight="1">
      <c r="A238" s="49"/>
      <c r="B238" s="75" t="str">
        <f>IF(V229&gt;Points!$A$17,"Elite","Core")</f>
        <v>Core</v>
      </c>
      <c r="C238" s="26"/>
      <c r="D238" s="118"/>
      <c r="E238" s="119"/>
      <c r="F238" s="119"/>
      <c r="G238" s="120"/>
      <c r="H238" s="21" t="str">
        <f>IF(D238="","0",VLOOKUP(D238,Points!$Y$3:$Z$102,2))</f>
        <v>0</v>
      </c>
      <c r="I238" s="26"/>
      <c r="J238" s="40"/>
      <c r="K238" s="41" t="s">
        <v>41</v>
      </c>
      <c r="L238" s="121"/>
      <c r="M238" s="121"/>
      <c r="N238" s="21" t="str">
        <f>IF(L238="","0",ROUNDUP((VLOOKUP(L238,Points!$U$3:$V$102,2)/2),0))</f>
        <v>0</v>
      </c>
      <c r="O238" s="42"/>
      <c r="P238" s="36"/>
      <c r="Q238" s="21" t="str">
        <f>IF(P238="","0",VLOOKUP(P238,Points!$Q$3:$R$102,2))</f>
        <v>0</v>
      </c>
      <c r="R238" s="21"/>
      <c r="S238" s="35"/>
      <c r="T238" s="28"/>
      <c r="U238" s="40"/>
      <c r="V238" s="76"/>
      <c r="W238" s="76"/>
      <c r="X238" s="76"/>
      <c r="Y238" s="50"/>
    </row>
    <row r="239" spans="1:25" ht="12.75" customHeight="1">
      <c r="A239" s="51"/>
      <c r="B239" s="81"/>
      <c r="C239" s="53"/>
      <c r="D239" s="53"/>
      <c r="E239" s="53"/>
      <c r="F239" s="53"/>
      <c r="G239" s="53"/>
      <c r="H239" s="53"/>
      <c r="I239" s="53"/>
      <c r="J239" s="52"/>
      <c r="K239" s="52"/>
      <c r="L239" s="54"/>
      <c r="M239" s="54"/>
      <c r="N239" s="54"/>
      <c r="O239" s="54"/>
      <c r="P239" s="80"/>
      <c r="Q239" s="52"/>
      <c r="R239" s="52"/>
      <c r="S239" s="52"/>
      <c r="T239" s="52"/>
      <c r="U239" s="52"/>
      <c r="V239" s="52"/>
      <c r="W239" s="54"/>
      <c r="X239" s="54"/>
      <c r="Y239" s="55"/>
    </row>
    <row r="241" spans="1:25" ht="12.75">
      <c r="A241" s="43"/>
      <c r="B241" s="44"/>
      <c r="C241" s="45"/>
      <c r="D241" s="45"/>
      <c r="E241" s="45"/>
      <c r="F241" s="45"/>
      <c r="G241" s="45"/>
      <c r="H241" s="45"/>
      <c r="I241" s="45"/>
      <c r="J241" s="46"/>
      <c r="K241" s="46"/>
      <c r="L241" s="45"/>
      <c r="M241" s="45"/>
      <c r="N241" s="45"/>
      <c r="O241" s="44"/>
      <c r="P241" s="79"/>
      <c r="Q241" s="47"/>
      <c r="R241" s="47"/>
      <c r="S241" s="47"/>
      <c r="T241" s="47"/>
      <c r="U241" s="47"/>
      <c r="V241" s="46"/>
      <c r="W241" s="44"/>
      <c r="X241" s="44"/>
      <c r="Y241" s="48"/>
    </row>
    <row r="242" spans="1:25" ht="12.75" customHeight="1">
      <c r="A242" s="49"/>
      <c r="B242" s="57" t="s">
        <v>188</v>
      </c>
      <c r="C242" s="8" t="s">
        <v>1</v>
      </c>
      <c r="D242" s="8" t="s">
        <v>2</v>
      </c>
      <c r="E242" s="8" t="s">
        <v>3</v>
      </c>
      <c r="F242" s="8" t="s">
        <v>4</v>
      </c>
      <c r="G242" s="8" t="s">
        <v>5</v>
      </c>
      <c r="H242" s="8" t="s">
        <v>6</v>
      </c>
      <c r="I242" s="8" t="s">
        <v>7</v>
      </c>
      <c r="J242" s="21" t="s">
        <v>9</v>
      </c>
      <c r="K242" s="25"/>
      <c r="L242" s="58" t="s">
        <v>39</v>
      </c>
      <c r="M242" s="8"/>
      <c r="N242" s="8" t="s">
        <v>38</v>
      </c>
      <c r="O242" s="21"/>
      <c r="P242" s="58" t="s">
        <v>8</v>
      </c>
      <c r="Q242" s="21" t="s">
        <v>9</v>
      </c>
      <c r="R242" s="21"/>
      <c r="S242" s="59" t="s">
        <v>138</v>
      </c>
      <c r="T242" s="21" t="s">
        <v>9</v>
      </c>
      <c r="U242" s="26"/>
      <c r="V242" s="38" t="s">
        <v>0</v>
      </c>
      <c r="W242" s="122" t="s">
        <v>49</v>
      </c>
      <c r="X242" s="122" t="s">
        <v>50</v>
      </c>
      <c r="Y242" s="50"/>
    </row>
    <row r="243" spans="1:25" ht="12.75">
      <c r="A243" s="83">
        <v>1</v>
      </c>
      <c r="B243" s="39"/>
      <c r="C243" s="11"/>
      <c r="D243" s="9"/>
      <c r="E243" s="9"/>
      <c r="F243" s="9"/>
      <c r="G243" s="11"/>
      <c r="H243" s="11"/>
      <c r="I243" s="11"/>
      <c r="J243" s="21">
        <f>VLOOKUP(C243,Points!$A$3:$H$15,2)+VLOOKUP(D243,Points!$A$3:$H$15,3)+VLOOKUP(E243,Points!$A$3:$H$15,4)+VLOOKUP(F243,Points!$A$3:$H$15,5)+VLOOKUP(G243,Points!$A$3:$H$15,6)+VLOOKUP(H243,Points!$A$3:$H$15,7)+VLOOKUP(I243,Points!$A$3:$H$15,8)</f>
        <v>0</v>
      </c>
      <c r="K243" s="25"/>
      <c r="L243" s="58" t="s">
        <v>94</v>
      </c>
      <c r="M243" s="9"/>
      <c r="N243" s="8">
        <f>SUM(M243:M245)+(IF(S243="Large Model","1",IF(S244="Large Model","1",IF(S245="Large Model","1",IF(S246="Large Model","1","0")))))</f>
        <v>0</v>
      </c>
      <c r="O243" s="21"/>
      <c r="P243" s="36"/>
      <c r="Q243" s="21" t="str">
        <f>IF(P243="","0",VLOOKUP(P243,Points!$Q$3:$R$102,2))</f>
        <v>0</v>
      </c>
      <c r="R243" s="21"/>
      <c r="S243" s="35"/>
      <c r="T243" s="21" t="str">
        <f>IF(S243="","0",VLOOKUP(S243,Points!$M$3:$N$102,2))</f>
        <v>0</v>
      </c>
      <c r="U243" s="26"/>
      <c r="V243" s="70">
        <f>SUM(J243:J245)+SUM(H249:H252)+N245+SUM(N249:N252)+SUM(Q243:Q246)+SUM(Q249:Q252)+SUM(T243:T246)+SUM(T249:T252)</f>
        <v>0</v>
      </c>
      <c r="W243" s="122"/>
      <c r="X243" s="122"/>
      <c r="Y243" s="50"/>
    </row>
    <row r="244" spans="1:25" ht="12.75">
      <c r="A244" s="83">
        <v>2</v>
      </c>
      <c r="B244" s="39"/>
      <c r="C244" s="19"/>
      <c r="D244" s="18"/>
      <c r="E244" s="9"/>
      <c r="F244" s="10"/>
      <c r="G244" s="12"/>
      <c r="H244" s="13"/>
      <c r="I244" s="14"/>
      <c r="J244" s="21">
        <f>VLOOKUP(D244,Points!$A$3:$H$15,3)+VLOOKUP(E244,Points!$A$3:$H$15,4)+VLOOKUP(F244,Points!$A$3:$H$15,5)</f>
        <v>0</v>
      </c>
      <c r="K244" s="25"/>
      <c r="L244" s="58" t="s">
        <v>10</v>
      </c>
      <c r="M244" s="9"/>
      <c r="N244" s="21" t="s">
        <v>9</v>
      </c>
      <c r="O244" s="21"/>
      <c r="P244" s="36"/>
      <c r="Q244" s="21" t="str">
        <f>IF(P244="","0",VLOOKUP(P244,Points!$Q$3:$R$102,2))</f>
        <v>0</v>
      </c>
      <c r="R244" s="21"/>
      <c r="S244" s="35"/>
      <c r="T244" s="21" t="str">
        <f>IF(S244="","0",VLOOKUP(S244,Points!$M$3:$N$102,2))</f>
        <v>0</v>
      </c>
      <c r="U244" s="26"/>
      <c r="V244" s="25"/>
      <c r="W244" s="122"/>
      <c r="X244" s="122"/>
      <c r="Y244" s="50"/>
    </row>
    <row r="245" spans="1:25" ht="12.75">
      <c r="A245" s="84">
        <v>3</v>
      </c>
      <c r="B245" s="39"/>
      <c r="C245" s="20"/>
      <c r="D245" s="18"/>
      <c r="E245" s="9"/>
      <c r="F245" s="10"/>
      <c r="G245" s="15"/>
      <c r="H245" s="16"/>
      <c r="I245" s="17"/>
      <c r="J245" s="21">
        <f>VLOOKUP(C245,Points!$A$3:$H$15,2)+VLOOKUP(D245,Points!$A$3:$H$15,3)+VLOOKUP(E245,Points!$A$3:$H$15,4)+VLOOKUP(F245,Points!$A$3:$H$15,5)+VLOOKUP(G245,Points!$A$3:$H$15,6)+VLOOKUP(H245,Points!$A$3:$H$15,7)+VLOOKUP(I245,Points!$A$3:$H$15,8)</f>
        <v>0</v>
      </c>
      <c r="K245" s="25"/>
      <c r="L245" s="58" t="s">
        <v>37</v>
      </c>
      <c r="M245" s="9"/>
      <c r="N245" s="21">
        <f>VLOOKUP(M243,Points!$A$3:$J$15,10)+IF(M244="","0",Points!$J$17)+IF(M245="","0",Points!$J$18)+IF(M246="","0",Points!$J$19)</f>
        <v>0</v>
      </c>
      <c r="O245" s="25"/>
      <c r="P245" s="36"/>
      <c r="Q245" s="21" t="str">
        <f>IF(P245="","0",VLOOKUP(P245,Points!$Q$3:$R$102,2))</f>
        <v>0</v>
      </c>
      <c r="R245" s="21"/>
      <c r="S245" s="35"/>
      <c r="T245" s="21" t="str">
        <f>IF(S245="","0",VLOOKUP(S245,Points!$M$3:$N$102,2))</f>
        <v>0</v>
      </c>
      <c r="U245" s="26"/>
      <c r="V245" s="40"/>
      <c r="W245" s="122"/>
      <c r="X245" s="122"/>
      <c r="Y245" s="50"/>
    </row>
    <row r="246" spans="1:25" ht="12.75">
      <c r="A246" s="76"/>
      <c r="B246" s="76"/>
      <c r="C246" s="76"/>
      <c r="D246" s="76"/>
      <c r="E246" s="76"/>
      <c r="F246" s="76"/>
      <c r="G246" s="76"/>
      <c r="H246" s="76"/>
      <c r="I246" s="76"/>
      <c r="J246" s="25"/>
      <c r="K246" s="25"/>
      <c r="L246" s="111" t="s">
        <v>174</v>
      </c>
      <c r="M246" s="73" t="str">
        <f>(IF(S243="Large Model","Yes",IF(S244="Large Model","Yes",IF(S245="Large Model","Yes",IF(S246="Large Model","Yes","No")))))</f>
        <v>No</v>
      </c>
      <c r="N246" s="25"/>
      <c r="O246" s="25"/>
      <c r="P246" s="36"/>
      <c r="Q246" s="21" t="str">
        <f>IF(P246="","0",VLOOKUP(P246,Points!$Q$3:$R$102,2))</f>
        <v>0</v>
      </c>
      <c r="R246" s="21"/>
      <c r="S246" s="35"/>
      <c r="T246" s="21" t="str">
        <f>IF(S246="","0",VLOOKUP(S246,Points!$M$3:$N$102,2))</f>
        <v>0</v>
      </c>
      <c r="U246" s="26"/>
      <c r="V246" s="40"/>
      <c r="W246" s="8"/>
      <c r="X246" s="56">
        <f>SUM(V243*W246)</f>
        <v>0</v>
      </c>
      <c r="Y246" s="50"/>
    </row>
    <row r="247" spans="1:25" ht="12.75">
      <c r="A247" s="49"/>
      <c r="B247" s="123"/>
      <c r="C247" s="26"/>
      <c r="D247" s="26"/>
      <c r="E247" s="26"/>
      <c r="F247" s="26"/>
      <c r="G247" s="26"/>
      <c r="H247" s="26"/>
      <c r="I247" s="26"/>
      <c r="J247" s="25"/>
      <c r="K247" s="25"/>
      <c r="L247" s="26"/>
      <c r="M247" s="26"/>
      <c r="N247" s="26"/>
      <c r="O247" s="26"/>
      <c r="P247" s="75"/>
      <c r="Q247" s="25"/>
      <c r="R247" s="25"/>
      <c r="S247" s="25"/>
      <c r="T247" s="25"/>
      <c r="U247" s="25"/>
      <c r="V247" s="25"/>
      <c r="W247" s="26"/>
      <c r="X247" s="42"/>
      <c r="Y247" s="50"/>
    </row>
    <row r="248" spans="1:25" ht="12.75">
      <c r="A248" s="49"/>
      <c r="B248" s="124"/>
      <c r="C248" s="26"/>
      <c r="D248" s="126" t="s">
        <v>121</v>
      </c>
      <c r="E248" s="127"/>
      <c r="F248" s="127"/>
      <c r="G248" s="128"/>
      <c r="H248" s="21" t="s">
        <v>9</v>
      </c>
      <c r="I248" s="26"/>
      <c r="J248" s="40"/>
      <c r="K248" s="40"/>
      <c r="L248" s="129" t="s">
        <v>29</v>
      </c>
      <c r="M248" s="129"/>
      <c r="N248" s="21" t="s">
        <v>9</v>
      </c>
      <c r="O248" s="42"/>
      <c r="P248" s="58" t="s">
        <v>190</v>
      </c>
      <c r="Q248" s="21" t="s">
        <v>9</v>
      </c>
      <c r="R248" s="21"/>
      <c r="S248" s="59" t="s">
        <v>51</v>
      </c>
      <c r="T248" s="77" t="s">
        <v>9</v>
      </c>
      <c r="U248" s="40"/>
      <c r="V248" s="76"/>
      <c r="W248" s="76"/>
      <c r="X248" s="76"/>
      <c r="Y248" s="50"/>
    </row>
    <row r="249" spans="1:25" ht="12.75" customHeight="1">
      <c r="A249" s="49"/>
      <c r="B249" s="124"/>
      <c r="C249" s="26"/>
      <c r="D249" s="118"/>
      <c r="E249" s="119"/>
      <c r="F249" s="119"/>
      <c r="G249" s="120"/>
      <c r="H249" s="21" t="str">
        <f>IF(D249="","0",VLOOKUP(D249,Points!$Y$3:$Z$102,2))</f>
        <v>0</v>
      </c>
      <c r="I249" s="26"/>
      <c r="J249" s="40"/>
      <c r="K249" s="41" t="s">
        <v>40</v>
      </c>
      <c r="L249" s="121"/>
      <c r="M249" s="121"/>
      <c r="N249" s="21" t="str">
        <f>IF(L249="","0",VLOOKUP(L249,Points!$U$3:$V$102,2))</f>
        <v>0</v>
      </c>
      <c r="O249" s="42"/>
      <c r="P249" s="36"/>
      <c r="Q249" s="21" t="str">
        <f>IF(P249="","0",VLOOKUP(P249,Points!$Q$3:$R$102,2))</f>
        <v>0</v>
      </c>
      <c r="R249" s="26"/>
      <c r="S249" s="35"/>
      <c r="T249" s="28"/>
      <c r="U249" s="40"/>
      <c r="V249" s="76"/>
      <c r="W249" s="76"/>
      <c r="X249" s="76"/>
      <c r="Y249" s="50"/>
    </row>
    <row r="250" spans="1:25" ht="12.75" customHeight="1">
      <c r="A250" s="49"/>
      <c r="B250" s="125"/>
      <c r="C250" s="26"/>
      <c r="D250" s="118"/>
      <c r="E250" s="119"/>
      <c r="F250" s="119"/>
      <c r="G250" s="120"/>
      <c r="H250" s="21" t="str">
        <f>IF(D250="","0",VLOOKUP(D250,Points!$Y$3:$Z$102,2))</f>
        <v>0</v>
      </c>
      <c r="I250" s="26"/>
      <c r="J250" s="40"/>
      <c r="K250" s="41" t="s">
        <v>41</v>
      </c>
      <c r="L250" s="121"/>
      <c r="M250" s="121"/>
      <c r="N250" s="21" t="str">
        <f>IF(L250="","0",ROUNDUP((VLOOKUP(L250,Points!$U$3:$V$102,2)/2),0))</f>
        <v>0</v>
      </c>
      <c r="O250" s="42"/>
      <c r="P250" s="36"/>
      <c r="Q250" s="21" t="str">
        <f>IF(P250="","0",VLOOKUP(P250,Points!$Q$3:$R$102,2))</f>
        <v>0</v>
      </c>
      <c r="R250" s="26"/>
      <c r="S250" s="35"/>
      <c r="T250" s="28"/>
      <c r="U250" s="40"/>
      <c r="V250" s="76"/>
      <c r="W250" s="76"/>
      <c r="X250" s="76"/>
      <c r="Y250" s="50"/>
    </row>
    <row r="251" spans="1:25" ht="12.75" customHeight="1">
      <c r="A251" s="49"/>
      <c r="B251" s="76"/>
      <c r="C251" s="26"/>
      <c r="D251" s="118"/>
      <c r="E251" s="119"/>
      <c r="F251" s="119"/>
      <c r="G251" s="120"/>
      <c r="H251" s="21" t="str">
        <f>IF(D251="","0",VLOOKUP(D251,Points!$Y$3:$Z$102,2))</f>
        <v>0</v>
      </c>
      <c r="I251" s="26"/>
      <c r="J251" s="40"/>
      <c r="K251" s="41" t="s">
        <v>40</v>
      </c>
      <c r="L251" s="121"/>
      <c r="M251" s="121"/>
      <c r="N251" s="21" t="str">
        <f>IF(L251="","0",VLOOKUP(L251,Points!$U$3:$V$102,2))</f>
        <v>0</v>
      </c>
      <c r="O251" s="42"/>
      <c r="P251" s="36"/>
      <c r="Q251" s="21" t="str">
        <f>IF(P251="","0",VLOOKUP(P251,Points!$Q$3:$R$102,2))</f>
        <v>0</v>
      </c>
      <c r="R251" s="21"/>
      <c r="S251" s="35"/>
      <c r="T251" s="28"/>
      <c r="U251" s="40"/>
      <c r="V251" s="76"/>
      <c r="W251" s="76"/>
      <c r="X251" s="76"/>
      <c r="Y251" s="50"/>
    </row>
    <row r="252" spans="1:25" ht="12.75" customHeight="1">
      <c r="A252" s="49"/>
      <c r="B252" s="75" t="str">
        <f>IF(V243&gt;Points!$A$17,"Elite","Core")</f>
        <v>Core</v>
      </c>
      <c r="C252" s="26"/>
      <c r="D252" s="118"/>
      <c r="E252" s="119"/>
      <c r="F252" s="119"/>
      <c r="G252" s="120"/>
      <c r="H252" s="21" t="str">
        <f>IF(D252="","0",VLOOKUP(D252,Points!$Y$3:$Z$102,2))</f>
        <v>0</v>
      </c>
      <c r="I252" s="26"/>
      <c r="J252" s="40"/>
      <c r="K252" s="41" t="s">
        <v>41</v>
      </c>
      <c r="L252" s="121"/>
      <c r="M252" s="121"/>
      <c r="N252" s="21" t="str">
        <f>IF(L252="","0",ROUNDUP((VLOOKUP(L252,Points!$U$3:$V$102,2)/2),0))</f>
        <v>0</v>
      </c>
      <c r="O252" s="42"/>
      <c r="P252" s="36"/>
      <c r="Q252" s="21" t="str">
        <f>IF(P252="","0",VLOOKUP(P252,Points!$Q$3:$R$102,2))</f>
        <v>0</v>
      </c>
      <c r="R252" s="21"/>
      <c r="S252" s="35"/>
      <c r="T252" s="28"/>
      <c r="U252" s="40"/>
      <c r="V252" s="76"/>
      <c r="W252" s="76"/>
      <c r="X252" s="76"/>
      <c r="Y252" s="50"/>
    </row>
    <row r="253" spans="1:25" ht="12.75" customHeight="1">
      <c r="A253" s="51"/>
      <c r="B253" s="81"/>
      <c r="C253" s="53"/>
      <c r="D253" s="53"/>
      <c r="E253" s="53"/>
      <c r="F253" s="53"/>
      <c r="G253" s="53"/>
      <c r="H253" s="53"/>
      <c r="I253" s="53"/>
      <c r="J253" s="52"/>
      <c r="K253" s="52"/>
      <c r="L253" s="54"/>
      <c r="M253" s="54"/>
      <c r="N253" s="54"/>
      <c r="O253" s="54"/>
      <c r="P253" s="80"/>
      <c r="Q253" s="52"/>
      <c r="R253" s="52"/>
      <c r="S253" s="52"/>
      <c r="T253" s="52"/>
      <c r="U253" s="52"/>
      <c r="V253" s="52"/>
      <c r="W253" s="54"/>
      <c r="X253" s="54"/>
      <c r="Y253" s="55"/>
    </row>
  </sheetData>
  <mergeCells count="234">
    <mergeCell ref="W4:W7"/>
    <mergeCell ref="X4:X7"/>
    <mergeCell ref="D10:G10"/>
    <mergeCell ref="L10:M10"/>
    <mergeCell ref="D11:G11"/>
    <mergeCell ref="L11:M11"/>
    <mergeCell ref="D12:G12"/>
    <mergeCell ref="L12:M12"/>
    <mergeCell ref="D13:G13"/>
    <mergeCell ref="L13:M13"/>
    <mergeCell ref="D14:G14"/>
    <mergeCell ref="L14:M14"/>
    <mergeCell ref="W18:W21"/>
    <mergeCell ref="X18:X21"/>
    <mergeCell ref="D24:G24"/>
    <mergeCell ref="L24:M24"/>
    <mergeCell ref="D25:G25"/>
    <mergeCell ref="L25:M25"/>
    <mergeCell ref="D26:G26"/>
    <mergeCell ref="L26:M26"/>
    <mergeCell ref="D27:G27"/>
    <mergeCell ref="L27:M27"/>
    <mergeCell ref="D28:G28"/>
    <mergeCell ref="L28:M28"/>
    <mergeCell ref="W32:W35"/>
    <mergeCell ref="X32:X35"/>
    <mergeCell ref="D38:G38"/>
    <mergeCell ref="L38:M38"/>
    <mergeCell ref="D39:G39"/>
    <mergeCell ref="L39:M39"/>
    <mergeCell ref="D40:G40"/>
    <mergeCell ref="L40:M40"/>
    <mergeCell ref="D41:G41"/>
    <mergeCell ref="L41:M41"/>
    <mergeCell ref="D42:G42"/>
    <mergeCell ref="L42:M42"/>
    <mergeCell ref="W46:W49"/>
    <mergeCell ref="X46:X49"/>
    <mergeCell ref="D52:G52"/>
    <mergeCell ref="L52:M52"/>
    <mergeCell ref="D53:G53"/>
    <mergeCell ref="L53:M53"/>
    <mergeCell ref="D54:G54"/>
    <mergeCell ref="L54:M54"/>
    <mergeCell ref="D55:G55"/>
    <mergeCell ref="L55:M55"/>
    <mergeCell ref="D56:G56"/>
    <mergeCell ref="L56:M56"/>
    <mergeCell ref="W60:W63"/>
    <mergeCell ref="X60:X63"/>
    <mergeCell ref="D66:G66"/>
    <mergeCell ref="L66:M66"/>
    <mergeCell ref="D67:G67"/>
    <mergeCell ref="L67:M67"/>
    <mergeCell ref="D68:G68"/>
    <mergeCell ref="L68:M68"/>
    <mergeCell ref="D69:G69"/>
    <mergeCell ref="L69:M69"/>
    <mergeCell ref="D70:G70"/>
    <mergeCell ref="L70:M70"/>
    <mergeCell ref="W74:W77"/>
    <mergeCell ref="X74:X77"/>
    <mergeCell ref="D80:G80"/>
    <mergeCell ref="L80:M80"/>
    <mergeCell ref="D81:G81"/>
    <mergeCell ref="L81:M81"/>
    <mergeCell ref="D82:G82"/>
    <mergeCell ref="L82:M82"/>
    <mergeCell ref="D83:G83"/>
    <mergeCell ref="L83:M83"/>
    <mergeCell ref="D84:G84"/>
    <mergeCell ref="L84:M84"/>
    <mergeCell ref="W88:W91"/>
    <mergeCell ref="X88:X91"/>
    <mergeCell ref="D94:G94"/>
    <mergeCell ref="L94:M94"/>
    <mergeCell ref="D95:G95"/>
    <mergeCell ref="L95:M95"/>
    <mergeCell ref="D96:G96"/>
    <mergeCell ref="L96:M96"/>
    <mergeCell ref="D97:G97"/>
    <mergeCell ref="L97:M97"/>
    <mergeCell ref="D98:G98"/>
    <mergeCell ref="L98:M98"/>
    <mergeCell ref="W102:W105"/>
    <mergeCell ref="X102:X105"/>
    <mergeCell ref="D108:G108"/>
    <mergeCell ref="L108:M108"/>
    <mergeCell ref="D109:G109"/>
    <mergeCell ref="L109:M109"/>
    <mergeCell ref="D110:G110"/>
    <mergeCell ref="L110:M110"/>
    <mergeCell ref="D111:G111"/>
    <mergeCell ref="L111:M111"/>
    <mergeCell ref="D112:G112"/>
    <mergeCell ref="L112:M112"/>
    <mergeCell ref="W116:W119"/>
    <mergeCell ref="X116:X119"/>
    <mergeCell ref="D122:G122"/>
    <mergeCell ref="L122:M122"/>
    <mergeCell ref="D123:G123"/>
    <mergeCell ref="L123:M123"/>
    <mergeCell ref="D124:G124"/>
    <mergeCell ref="L124:M124"/>
    <mergeCell ref="D125:G125"/>
    <mergeCell ref="L125:M125"/>
    <mergeCell ref="D126:G126"/>
    <mergeCell ref="L126:M126"/>
    <mergeCell ref="W130:W133"/>
    <mergeCell ref="X130:X133"/>
    <mergeCell ref="D136:G136"/>
    <mergeCell ref="L136:M136"/>
    <mergeCell ref="D137:G137"/>
    <mergeCell ref="L137:M137"/>
    <mergeCell ref="D138:G138"/>
    <mergeCell ref="L138:M138"/>
    <mergeCell ref="D139:G139"/>
    <mergeCell ref="L139:M139"/>
    <mergeCell ref="D140:G140"/>
    <mergeCell ref="L140:M140"/>
    <mergeCell ref="W144:W147"/>
    <mergeCell ref="X144:X147"/>
    <mergeCell ref="D150:G150"/>
    <mergeCell ref="L150:M150"/>
    <mergeCell ref="D151:G151"/>
    <mergeCell ref="L151:M151"/>
    <mergeCell ref="D152:G152"/>
    <mergeCell ref="L152:M152"/>
    <mergeCell ref="D153:G153"/>
    <mergeCell ref="L153:M153"/>
    <mergeCell ref="D154:G154"/>
    <mergeCell ref="L154:M154"/>
    <mergeCell ref="W158:W161"/>
    <mergeCell ref="X158:X161"/>
    <mergeCell ref="D164:G164"/>
    <mergeCell ref="L164:M164"/>
    <mergeCell ref="L167:M167"/>
    <mergeCell ref="D168:G168"/>
    <mergeCell ref="L168:M168"/>
    <mergeCell ref="D165:G165"/>
    <mergeCell ref="L165:M165"/>
    <mergeCell ref="D166:G166"/>
    <mergeCell ref="L166:M166"/>
    <mergeCell ref="W172:W175"/>
    <mergeCell ref="X172:X175"/>
    <mergeCell ref="D178:G178"/>
    <mergeCell ref="L178:M178"/>
    <mergeCell ref="L181:M181"/>
    <mergeCell ref="D182:G182"/>
    <mergeCell ref="L182:M182"/>
    <mergeCell ref="D179:G179"/>
    <mergeCell ref="L179:M179"/>
    <mergeCell ref="D180:G180"/>
    <mergeCell ref="L180:M180"/>
    <mergeCell ref="W186:W189"/>
    <mergeCell ref="X186:X189"/>
    <mergeCell ref="D192:G192"/>
    <mergeCell ref="L192:M192"/>
    <mergeCell ref="L195:M195"/>
    <mergeCell ref="D196:G196"/>
    <mergeCell ref="L196:M196"/>
    <mergeCell ref="D193:G193"/>
    <mergeCell ref="L193:M193"/>
    <mergeCell ref="D194:G194"/>
    <mergeCell ref="L194:M194"/>
    <mergeCell ref="W200:W203"/>
    <mergeCell ref="X200:X203"/>
    <mergeCell ref="D206:G206"/>
    <mergeCell ref="L206:M206"/>
    <mergeCell ref="L209:M209"/>
    <mergeCell ref="D210:G210"/>
    <mergeCell ref="L210:M210"/>
    <mergeCell ref="D207:G207"/>
    <mergeCell ref="L207:M207"/>
    <mergeCell ref="D208:G208"/>
    <mergeCell ref="L208:M208"/>
    <mergeCell ref="W214:W217"/>
    <mergeCell ref="X214:X217"/>
    <mergeCell ref="D220:G220"/>
    <mergeCell ref="L220:M220"/>
    <mergeCell ref="L223:M223"/>
    <mergeCell ref="D224:G224"/>
    <mergeCell ref="L224:M224"/>
    <mergeCell ref="D221:G221"/>
    <mergeCell ref="L221:M221"/>
    <mergeCell ref="D222:G222"/>
    <mergeCell ref="L222:M222"/>
    <mergeCell ref="W228:W231"/>
    <mergeCell ref="X228:X231"/>
    <mergeCell ref="D234:G234"/>
    <mergeCell ref="L234:M234"/>
    <mergeCell ref="L237:M237"/>
    <mergeCell ref="D238:G238"/>
    <mergeCell ref="L238:M238"/>
    <mergeCell ref="D235:G235"/>
    <mergeCell ref="L235:M235"/>
    <mergeCell ref="D236:G236"/>
    <mergeCell ref="L236:M236"/>
    <mergeCell ref="W242:W245"/>
    <mergeCell ref="X242:X245"/>
    <mergeCell ref="D248:G248"/>
    <mergeCell ref="L248:M248"/>
    <mergeCell ref="L251:M251"/>
    <mergeCell ref="D252:G252"/>
    <mergeCell ref="L252:M252"/>
    <mergeCell ref="D249:G249"/>
    <mergeCell ref="L249:M249"/>
    <mergeCell ref="D250:G250"/>
    <mergeCell ref="L250:M250"/>
    <mergeCell ref="B9:B12"/>
    <mergeCell ref="B23:B26"/>
    <mergeCell ref="B37:B40"/>
    <mergeCell ref="D251:G251"/>
    <mergeCell ref="D237:G237"/>
    <mergeCell ref="D223:G223"/>
    <mergeCell ref="D209:G209"/>
    <mergeCell ref="D195:G195"/>
    <mergeCell ref="D181:G181"/>
    <mergeCell ref="D167:G167"/>
    <mergeCell ref="B51:B54"/>
    <mergeCell ref="B65:B68"/>
    <mergeCell ref="B79:B82"/>
    <mergeCell ref="B93:B96"/>
    <mergeCell ref="B107:B110"/>
    <mergeCell ref="B121:B124"/>
    <mergeCell ref="B135:B138"/>
    <mergeCell ref="B149:B152"/>
    <mergeCell ref="B219:B222"/>
    <mergeCell ref="B233:B236"/>
    <mergeCell ref="B247:B250"/>
    <mergeCell ref="B163:B166"/>
    <mergeCell ref="B177:B180"/>
    <mergeCell ref="B191:B194"/>
    <mergeCell ref="B205:B20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79"/>
  <sheetViews>
    <sheetView zoomScale="90" zoomScaleNormal="90" workbookViewId="0" topLeftCell="A1">
      <pane ySplit="720" topLeftCell="BM7" activePane="bottomLeft" state="split"/>
      <selection pane="topLeft" activeCell="A1" sqref="A1:IV16384"/>
      <selection pane="bottomLeft" activeCell="F6" sqref="F6"/>
    </sheetView>
  </sheetViews>
  <sheetFormatPr defaultColWidth="9.140625" defaultRowHeight="12.75"/>
  <cols>
    <col min="1" max="1" width="2.7109375" style="3" customWidth="1"/>
    <col min="2" max="2" width="17.00390625" style="5" customWidth="1"/>
    <col min="3" max="9" width="4.57421875" style="3" customWidth="1"/>
    <col min="10" max="10" width="4.57421875" style="6" customWidth="1"/>
    <col min="11" max="11" width="4.140625" style="7" customWidth="1"/>
    <col min="12" max="12" width="9.8515625" style="5" customWidth="1"/>
    <col min="13" max="13" width="5.140625" style="5" customWidth="1"/>
    <col min="14" max="14" width="5.421875" style="5" customWidth="1"/>
    <col min="15" max="15" width="3.7109375" style="5" customWidth="1"/>
    <col min="16" max="16" width="16.8515625" style="78" customWidth="1"/>
    <col min="17" max="17" width="4.57421875" style="6" customWidth="1"/>
    <col min="18" max="18" width="3.7109375" style="6" customWidth="1"/>
    <col min="19" max="19" width="16.7109375" style="6" customWidth="1"/>
    <col min="20" max="20" width="4.57421875" style="6" customWidth="1"/>
    <col min="21" max="21" width="2.8515625" style="6" customWidth="1"/>
    <col min="22" max="22" width="7.8515625" style="6" customWidth="1"/>
    <col min="23" max="23" width="4.140625" style="5" customWidth="1"/>
    <col min="24" max="24" width="5.57421875" style="5" customWidth="1"/>
    <col min="25" max="25" width="3.00390625" style="5" customWidth="1"/>
    <col min="26" max="16384" width="9.140625" style="5" customWidth="1"/>
  </cols>
  <sheetData>
    <row r="1" spans="2:23" ht="27">
      <c r="B1" s="4" t="s">
        <v>321</v>
      </c>
      <c r="P1" s="62">
        <f>SUM(W3:W254)</f>
        <v>0</v>
      </c>
      <c r="Q1" s="63" t="s">
        <v>113</v>
      </c>
      <c r="V1" s="62">
        <f>SUM(X3:X254)</f>
        <v>0</v>
      </c>
      <c r="W1" s="63" t="s">
        <v>187</v>
      </c>
    </row>
    <row r="2" ht="12.75" customHeight="1">
      <c r="B2" s="82"/>
    </row>
    <row r="3" spans="1:25" ht="12.75">
      <c r="A3" s="43"/>
      <c r="B3" s="44"/>
      <c r="C3" s="45"/>
      <c r="D3" s="45"/>
      <c r="E3" s="45"/>
      <c r="F3" s="45"/>
      <c r="G3" s="45"/>
      <c r="H3" s="45"/>
      <c r="I3" s="45"/>
      <c r="J3" s="46"/>
      <c r="K3" s="46"/>
      <c r="L3" s="45"/>
      <c r="M3" s="45"/>
      <c r="N3" s="45"/>
      <c r="O3" s="44"/>
      <c r="P3" s="79"/>
      <c r="Q3" s="47"/>
      <c r="R3" s="47"/>
      <c r="S3" s="47"/>
      <c r="T3" s="47"/>
      <c r="U3" s="47"/>
      <c r="V3" s="46"/>
      <c r="W3" s="44"/>
      <c r="X3" s="44"/>
      <c r="Y3" s="48"/>
    </row>
    <row r="4" spans="1:25" ht="12.75" customHeight="1">
      <c r="A4" s="49"/>
      <c r="B4" s="57" t="s">
        <v>188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21" t="s">
        <v>9</v>
      </c>
      <c r="K4" s="25"/>
      <c r="L4" s="58" t="s">
        <v>39</v>
      </c>
      <c r="M4" s="8"/>
      <c r="N4" s="8" t="s">
        <v>38</v>
      </c>
      <c r="O4" s="21"/>
      <c r="P4" s="58" t="s">
        <v>8</v>
      </c>
      <c r="Q4" s="21" t="s">
        <v>9</v>
      </c>
      <c r="R4" s="21"/>
      <c r="S4" s="59" t="s">
        <v>138</v>
      </c>
      <c r="T4" s="21" t="s">
        <v>9</v>
      </c>
      <c r="U4" s="26"/>
      <c r="V4" s="38" t="s">
        <v>0</v>
      </c>
      <c r="W4" s="122" t="s">
        <v>49</v>
      </c>
      <c r="X4" s="122" t="s">
        <v>50</v>
      </c>
      <c r="Y4" s="50"/>
    </row>
    <row r="5" spans="1:25" ht="12.75">
      <c r="A5" s="83">
        <v>1</v>
      </c>
      <c r="B5" s="39"/>
      <c r="C5" s="11"/>
      <c r="D5" s="9"/>
      <c r="E5" s="9"/>
      <c r="F5" s="9"/>
      <c r="G5" s="11"/>
      <c r="H5" s="11"/>
      <c r="I5" s="11"/>
      <c r="J5" s="21">
        <f>VLOOKUP(C5,Points!$A$3:$H$15,2)+VLOOKUP(D5,Points!$A$3:$H$15,3)+VLOOKUP(E5,Points!$A$3:$H$15,4)+VLOOKUP(F5,Points!$A$3:$H$15,5)+VLOOKUP(G5,Points!$A$3:$H$15,6)+VLOOKUP(H5,Points!$A$3:$H$15,7)+VLOOKUP(I5,Points!$A$3:$H$15,8)</f>
        <v>0</v>
      </c>
      <c r="K5" s="25"/>
      <c r="L5" s="58" t="s">
        <v>94</v>
      </c>
      <c r="M5" s="9"/>
      <c r="N5" s="8">
        <f>SUM(M5:M7)+(IF(S5="Large Model","1",IF(S6="Large Model","1",IF(S7="Large Model","1",IF(S8="Large Model","1","0")))))</f>
        <v>0</v>
      </c>
      <c r="O5" s="21"/>
      <c r="P5" s="36"/>
      <c r="Q5" s="21" t="str">
        <f>IF(P5="","0",VLOOKUP(P5,Points!$Q$3:$R$102,2))</f>
        <v>0</v>
      </c>
      <c r="R5" s="21"/>
      <c r="S5" s="35"/>
      <c r="T5" s="21" t="str">
        <f>IF(S5="","0",VLOOKUP(S5,Points!$M$3:$N$102,2))</f>
        <v>0</v>
      </c>
      <c r="U5" s="26"/>
      <c r="V5" s="70">
        <f>SUM(J5:J7)+SUM(H11:H14)+N7+SUM(N11:N14)+SUM(Q5:Q8)+SUM(Q11:Q14)+SUM(T5:T8)+SUM(T11:T14)</f>
        <v>0</v>
      </c>
      <c r="W5" s="122"/>
      <c r="X5" s="122"/>
      <c r="Y5" s="50"/>
    </row>
    <row r="6" spans="1:25" ht="12.75">
      <c r="A6" s="83">
        <v>2</v>
      </c>
      <c r="B6" s="39"/>
      <c r="C6" s="19"/>
      <c r="D6" s="18"/>
      <c r="E6" s="9"/>
      <c r="F6" s="10"/>
      <c r="G6" s="12"/>
      <c r="H6" s="13"/>
      <c r="I6" s="14"/>
      <c r="J6" s="21">
        <f>VLOOKUP(D6,Points!$A$3:$H$15,3)+VLOOKUP(E6,Points!$A$3:$H$15,4)+VLOOKUP(F6,Points!$A$3:$H$15,5)</f>
        <v>0</v>
      </c>
      <c r="K6" s="25"/>
      <c r="L6" s="58" t="s">
        <v>10</v>
      </c>
      <c r="M6" s="9"/>
      <c r="N6" s="21" t="s">
        <v>9</v>
      </c>
      <c r="O6" s="21"/>
      <c r="P6" s="36"/>
      <c r="Q6" s="21" t="str">
        <f>IF(P6="","0",VLOOKUP(P6,Points!$Q$3:$R$102,2))</f>
        <v>0</v>
      </c>
      <c r="R6" s="21"/>
      <c r="S6" s="35"/>
      <c r="T6" s="21" t="str">
        <f>IF(S6="","0",VLOOKUP(S6,Points!$M$3:$N$102,2))</f>
        <v>0</v>
      </c>
      <c r="U6" s="26"/>
      <c r="V6" s="25"/>
      <c r="W6" s="122"/>
      <c r="X6" s="122"/>
      <c r="Y6" s="50"/>
    </row>
    <row r="7" spans="1:25" ht="12.75">
      <c r="A7" s="84">
        <v>3</v>
      </c>
      <c r="B7" s="39"/>
      <c r="C7" s="20"/>
      <c r="D7" s="18"/>
      <c r="E7" s="9"/>
      <c r="F7" s="10"/>
      <c r="G7" s="15"/>
      <c r="H7" s="16"/>
      <c r="I7" s="17"/>
      <c r="J7" s="21">
        <f>VLOOKUP(C7,Points!$A$3:$H$15,2)+VLOOKUP(D7,Points!$A$3:$H$15,3)+VLOOKUP(E7,Points!$A$3:$H$15,4)+VLOOKUP(F7,Points!$A$3:$H$15,5)+VLOOKUP(G7,Points!$A$3:$H$15,6)+VLOOKUP(H7,Points!$A$3:$H$15,7)+VLOOKUP(I7,Points!$A$3:$H$15,8)</f>
        <v>0</v>
      </c>
      <c r="K7" s="25"/>
      <c r="L7" s="58" t="s">
        <v>37</v>
      </c>
      <c r="M7" s="9"/>
      <c r="N7" s="21">
        <f>VLOOKUP(M5,Points!$A$3:$J$15,10)+IF(M6="","0",Points!$J$17)+IF(M7="","0",Points!$J$18)+IF(M8="","0",Points!$J$19)</f>
        <v>0</v>
      </c>
      <c r="O7" s="25"/>
      <c r="P7" s="36"/>
      <c r="Q7" s="21" t="str">
        <f>IF(P7="","0",VLOOKUP(P7,Points!$Q$3:$R$102,2))</f>
        <v>0</v>
      </c>
      <c r="R7" s="21"/>
      <c r="S7" s="35"/>
      <c r="T7" s="21" t="str">
        <f>IF(S7="","0",VLOOKUP(S7,Points!$M$3:$N$102,2))</f>
        <v>0</v>
      </c>
      <c r="U7" s="26"/>
      <c r="V7" s="40"/>
      <c r="W7" s="122"/>
      <c r="X7" s="122"/>
      <c r="Y7" s="50"/>
    </row>
    <row r="8" spans="1:25" ht="12.75">
      <c r="A8" s="76"/>
      <c r="B8" s="76"/>
      <c r="C8" s="76"/>
      <c r="D8" s="76"/>
      <c r="E8" s="76"/>
      <c r="F8" s="76"/>
      <c r="G8" s="76"/>
      <c r="H8" s="76"/>
      <c r="I8" s="76"/>
      <c r="J8" s="25"/>
      <c r="K8" s="25"/>
      <c r="L8" s="111" t="s">
        <v>174</v>
      </c>
      <c r="M8" s="73" t="str">
        <f>(IF(S5="Large Model","Yes",IF(S6="Large Model","Yes",IF(S7="Large Model","Yes",IF(S8="Large Model","Yes","No")))))</f>
        <v>No</v>
      </c>
      <c r="N8" s="25"/>
      <c r="O8" s="25"/>
      <c r="P8" s="36"/>
      <c r="Q8" s="21" t="str">
        <f>IF(P8="","0",VLOOKUP(P8,Points!$Q$3:$R$102,2))</f>
        <v>0</v>
      </c>
      <c r="R8" s="21"/>
      <c r="S8" s="35"/>
      <c r="T8" s="21" t="str">
        <f>IF(S8="","0",VLOOKUP(S8,Points!$M$3:$N$102,2))</f>
        <v>0</v>
      </c>
      <c r="U8" s="26"/>
      <c r="V8" s="40"/>
      <c r="W8" s="8"/>
      <c r="X8" s="56">
        <f>SUM(V5*W8)</f>
        <v>0</v>
      </c>
      <c r="Y8" s="50"/>
    </row>
    <row r="9" spans="1:25" ht="12.75">
      <c r="A9" s="49"/>
      <c r="B9" s="123"/>
      <c r="C9" s="26"/>
      <c r="D9" s="26"/>
      <c r="E9" s="26"/>
      <c r="F9" s="26"/>
      <c r="G9" s="26"/>
      <c r="H9" s="26"/>
      <c r="I9" s="26"/>
      <c r="J9" s="25"/>
      <c r="K9" s="25"/>
      <c r="L9" s="26"/>
      <c r="M9" s="26"/>
      <c r="N9" s="26"/>
      <c r="O9" s="26"/>
      <c r="P9" s="75"/>
      <c r="Q9" s="25"/>
      <c r="R9" s="25"/>
      <c r="S9" s="25"/>
      <c r="T9" s="25"/>
      <c r="U9" s="25"/>
      <c r="V9" s="25"/>
      <c r="W9" s="26"/>
      <c r="X9" s="42"/>
      <c r="Y9" s="50"/>
    </row>
    <row r="10" spans="1:25" ht="12.75" customHeight="1">
      <c r="A10" s="49"/>
      <c r="B10" s="124"/>
      <c r="C10" s="26"/>
      <c r="D10" s="126" t="s">
        <v>121</v>
      </c>
      <c r="E10" s="127"/>
      <c r="F10" s="127"/>
      <c r="G10" s="128"/>
      <c r="H10" s="21" t="s">
        <v>9</v>
      </c>
      <c r="I10" s="26"/>
      <c r="J10" s="40"/>
      <c r="K10" s="40"/>
      <c r="L10" s="129" t="s">
        <v>29</v>
      </c>
      <c r="M10" s="129"/>
      <c r="N10" s="21" t="s">
        <v>9</v>
      </c>
      <c r="O10" s="42"/>
      <c r="P10" s="58" t="s">
        <v>190</v>
      </c>
      <c r="Q10" s="21" t="s">
        <v>9</v>
      </c>
      <c r="R10" s="21"/>
      <c r="S10" s="59" t="s">
        <v>51</v>
      </c>
      <c r="T10" s="77" t="s">
        <v>9</v>
      </c>
      <c r="U10" s="40"/>
      <c r="V10" s="76"/>
      <c r="W10" s="76"/>
      <c r="X10" s="76"/>
      <c r="Y10" s="50"/>
    </row>
    <row r="11" spans="1:25" ht="12.75" customHeight="1">
      <c r="A11" s="49"/>
      <c r="B11" s="124"/>
      <c r="C11" s="26"/>
      <c r="D11" s="118"/>
      <c r="E11" s="119"/>
      <c r="F11" s="119"/>
      <c r="G11" s="120"/>
      <c r="H11" s="21" t="str">
        <f>IF(D11="","0",VLOOKUP(D11,Points!$Y$3:$Z$102,2))</f>
        <v>0</v>
      </c>
      <c r="I11" s="26"/>
      <c r="J11" s="40"/>
      <c r="K11" s="41" t="s">
        <v>40</v>
      </c>
      <c r="L11" s="121"/>
      <c r="M11" s="121"/>
      <c r="N11" s="21" t="str">
        <f>IF(L11="","0",VLOOKUP(L11,Points!$U$3:$V$102,2))</f>
        <v>0</v>
      </c>
      <c r="O11" s="42"/>
      <c r="P11" s="36"/>
      <c r="Q11" s="21" t="str">
        <f>IF(P11="","0",VLOOKUP(P11,Points!$Q$3:$R$102,2))</f>
        <v>0</v>
      </c>
      <c r="R11" s="26"/>
      <c r="S11" s="35"/>
      <c r="T11" s="28"/>
      <c r="U11" s="40"/>
      <c r="V11" s="76"/>
      <c r="W11" s="76"/>
      <c r="X11" s="76"/>
      <c r="Y11" s="50"/>
    </row>
    <row r="12" spans="1:25" ht="12.75" customHeight="1">
      <c r="A12" s="49"/>
      <c r="B12" s="125"/>
      <c r="C12" s="26"/>
      <c r="D12" s="118"/>
      <c r="E12" s="119"/>
      <c r="F12" s="119"/>
      <c r="G12" s="120"/>
      <c r="H12" s="21" t="str">
        <f>IF(D12="","0",VLOOKUP(D12,Points!$Y$3:$Z$102,2))</f>
        <v>0</v>
      </c>
      <c r="I12" s="26"/>
      <c r="J12" s="40"/>
      <c r="K12" s="41" t="s">
        <v>41</v>
      </c>
      <c r="L12" s="121"/>
      <c r="M12" s="121"/>
      <c r="N12" s="21" t="str">
        <f>IF(L12="","0",ROUNDUP((VLOOKUP(L12,Points!$U$3:$V$102,2)/2),0))</f>
        <v>0</v>
      </c>
      <c r="O12" s="42"/>
      <c r="P12" s="36"/>
      <c r="Q12" s="21" t="str">
        <f>IF(P12="","0",VLOOKUP(P12,Points!$Q$3:$R$102,2))</f>
        <v>0</v>
      </c>
      <c r="R12" s="26"/>
      <c r="S12" s="35"/>
      <c r="T12" s="28"/>
      <c r="U12" s="40"/>
      <c r="V12" s="76"/>
      <c r="W12" s="76"/>
      <c r="X12" s="76"/>
      <c r="Y12" s="50"/>
    </row>
    <row r="13" spans="1:25" ht="12.75" customHeight="1">
      <c r="A13" s="49"/>
      <c r="B13" s="76"/>
      <c r="C13" s="26"/>
      <c r="D13" s="118"/>
      <c r="E13" s="119"/>
      <c r="F13" s="119"/>
      <c r="G13" s="120"/>
      <c r="H13" s="21" t="str">
        <f>IF(D13="","0",VLOOKUP(D13,Points!$Y$3:$Z$102,2))</f>
        <v>0</v>
      </c>
      <c r="I13" s="26"/>
      <c r="J13" s="40"/>
      <c r="K13" s="41" t="s">
        <v>40</v>
      </c>
      <c r="L13" s="121"/>
      <c r="M13" s="121"/>
      <c r="N13" s="21" t="str">
        <f>IF(L13="","0",VLOOKUP(L13,Points!$U$3:$V$102,2))</f>
        <v>0</v>
      </c>
      <c r="O13" s="42"/>
      <c r="P13" s="36"/>
      <c r="Q13" s="21" t="str">
        <f>IF(P13="","0",VLOOKUP(P13,Points!$Q$3:$R$102,2))</f>
        <v>0</v>
      </c>
      <c r="R13" s="21"/>
      <c r="S13" s="35"/>
      <c r="T13" s="28"/>
      <c r="U13" s="40"/>
      <c r="V13" s="76"/>
      <c r="W13" s="76"/>
      <c r="X13" s="76"/>
      <c r="Y13" s="50"/>
    </row>
    <row r="14" spans="1:25" ht="12.75" customHeight="1">
      <c r="A14" s="49"/>
      <c r="B14" s="75" t="str">
        <f>IF(V5&gt;Points!$A$17,"Elite","Core")</f>
        <v>Core</v>
      </c>
      <c r="C14" s="26"/>
      <c r="D14" s="118"/>
      <c r="E14" s="119"/>
      <c r="F14" s="119"/>
      <c r="G14" s="120"/>
      <c r="H14" s="21" t="str">
        <f>IF(D14="","0",VLOOKUP(D14,Points!$Y$3:$Z$102,2))</f>
        <v>0</v>
      </c>
      <c r="I14" s="26"/>
      <c r="J14" s="40"/>
      <c r="K14" s="41" t="s">
        <v>41</v>
      </c>
      <c r="L14" s="121"/>
      <c r="M14" s="121"/>
      <c r="N14" s="21" t="str">
        <f>IF(L14="","0",ROUNDUP((VLOOKUP(L14,Points!$U$3:$V$102,2)/2),0))</f>
        <v>0</v>
      </c>
      <c r="O14" s="42"/>
      <c r="P14" s="36"/>
      <c r="Q14" s="21" t="str">
        <f>IF(P14="","0",VLOOKUP(P14,Points!$Q$3:$R$102,2))</f>
        <v>0</v>
      </c>
      <c r="R14" s="21"/>
      <c r="S14" s="35"/>
      <c r="T14" s="28"/>
      <c r="U14" s="40"/>
      <c r="V14" s="76"/>
      <c r="W14" s="76"/>
      <c r="X14" s="76"/>
      <c r="Y14" s="50"/>
    </row>
    <row r="15" spans="1:25" ht="12.75" customHeight="1">
      <c r="A15" s="51"/>
      <c r="B15" s="81"/>
      <c r="C15" s="53"/>
      <c r="D15" s="53"/>
      <c r="E15" s="53"/>
      <c r="F15" s="53"/>
      <c r="G15" s="53"/>
      <c r="H15" s="53"/>
      <c r="I15" s="53"/>
      <c r="J15" s="52"/>
      <c r="K15" s="52"/>
      <c r="L15" s="54"/>
      <c r="M15" s="54"/>
      <c r="N15" s="54"/>
      <c r="O15" s="54"/>
      <c r="P15" s="80"/>
      <c r="Q15" s="52"/>
      <c r="R15" s="52"/>
      <c r="S15" s="52"/>
      <c r="T15" s="52"/>
      <c r="U15" s="52"/>
      <c r="V15" s="52"/>
      <c r="W15" s="54"/>
      <c r="X15" s="54"/>
      <c r="Y15" s="55"/>
    </row>
    <row r="16" ht="12.75" customHeight="1"/>
    <row r="17" spans="1:25" ht="12.75">
      <c r="A17" s="43"/>
      <c r="B17" s="44"/>
      <c r="C17" s="45"/>
      <c r="D17" s="45"/>
      <c r="E17" s="45"/>
      <c r="F17" s="45"/>
      <c r="G17" s="45"/>
      <c r="H17" s="45"/>
      <c r="I17" s="45"/>
      <c r="J17" s="46"/>
      <c r="K17" s="46"/>
      <c r="L17" s="45"/>
      <c r="M17" s="45"/>
      <c r="N17" s="45"/>
      <c r="O17" s="44"/>
      <c r="P17" s="79"/>
      <c r="Q17" s="47"/>
      <c r="R17" s="47"/>
      <c r="S17" s="47"/>
      <c r="T17" s="47"/>
      <c r="U17" s="47"/>
      <c r="V17" s="46"/>
      <c r="W17" s="44"/>
      <c r="X17" s="44"/>
      <c r="Y17" s="48"/>
    </row>
    <row r="18" spans="1:25" ht="12.75" customHeight="1">
      <c r="A18" s="49"/>
      <c r="B18" s="57" t="s">
        <v>188</v>
      </c>
      <c r="C18" s="8" t="s">
        <v>1</v>
      </c>
      <c r="D18" s="8" t="s">
        <v>2</v>
      </c>
      <c r="E18" s="8" t="s">
        <v>3</v>
      </c>
      <c r="F18" s="8" t="s">
        <v>4</v>
      </c>
      <c r="G18" s="8" t="s">
        <v>5</v>
      </c>
      <c r="H18" s="8" t="s">
        <v>6</v>
      </c>
      <c r="I18" s="8" t="s">
        <v>7</v>
      </c>
      <c r="J18" s="21" t="s">
        <v>9</v>
      </c>
      <c r="K18" s="25"/>
      <c r="L18" s="58" t="s">
        <v>39</v>
      </c>
      <c r="M18" s="8"/>
      <c r="N18" s="8" t="s">
        <v>38</v>
      </c>
      <c r="O18" s="21"/>
      <c r="P18" s="58" t="s">
        <v>8</v>
      </c>
      <c r="Q18" s="21" t="s">
        <v>9</v>
      </c>
      <c r="R18" s="21"/>
      <c r="S18" s="59" t="s">
        <v>138</v>
      </c>
      <c r="T18" s="21" t="s">
        <v>9</v>
      </c>
      <c r="U18" s="26"/>
      <c r="V18" s="38" t="s">
        <v>0</v>
      </c>
      <c r="W18" s="122" t="s">
        <v>49</v>
      </c>
      <c r="X18" s="122" t="s">
        <v>50</v>
      </c>
      <c r="Y18" s="50"/>
    </row>
    <row r="19" spans="1:25" ht="12.75">
      <c r="A19" s="83">
        <v>1</v>
      </c>
      <c r="B19" s="39"/>
      <c r="C19" s="11"/>
      <c r="D19" s="9"/>
      <c r="E19" s="9"/>
      <c r="F19" s="9"/>
      <c r="G19" s="11"/>
      <c r="H19" s="11"/>
      <c r="I19" s="11"/>
      <c r="J19" s="21">
        <f>VLOOKUP(C19,Points!$A$3:$H$15,2)+VLOOKUP(D19,Points!$A$3:$H$15,3)+VLOOKUP(E19,Points!$A$3:$H$15,4)+VLOOKUP(F19,Points!$A$3:$H$15,5)+VLOOKUP(G19,Points!$A$3:$H$15,6)+VLOOKUP(H19,Points!$A$3:$H$15,7)+VLOOKUP(I19,Points!$A$3:$H$15,8)</f>
        <v>0</v>
      </c>
      <c r="K19" s="25"/>
      <c r="L19" s="58" t="s">
        <v>94</v>
      </c>
      <c r="M19" s="9"/>
      <c r="N19" s="8">
        <f>SUM(M19:M21)+(IF(S19="Large Model","1",IF(S20="Large Model","1",IF(S21="Large Model","1",IF(S22="Large Model","1","0")))))</f>
        <v>0</v>
      </c>
      <c r="O19" s="21"/>
      <c r="P19" s="36"/>
      <c r="Q19" s="21" t="str">
        <f>IF(P19="","0",VLOOKUP(P19,Points!$Q$3:$R$102,2))</f>
        <v>0</v>
      </c>
      <c r="R19" s="21"/>
      <c r="S19" s="35"/>
      <c r="T19" s="21" t="str">
        <f>IF(S19="","0",VLOOKUP(S19,Points!$M$3:$N$102,2))</f>
        <v>0</v>
      </c>
      <c r="U19" s="26"/>
      <c r="V19" s="70">
        <f>SUM(J19:J21)+SUM(H25:H28)+N21+SUM(N25:N28)+SUM(Q19:Q22)+SUM(Q25:Q28)+SUM(T19:T22)+SUM(T25:T28)</f>
        <v>0</v>
      </c>
      <c r="W19" s="122"/>
      <c r="X19" s="122"/>
      <c r="Y19" s="50"/>
    </row>
    <row r="20" spans="1:25" ht="12.75">
      <c r="A20" s="83">
        <v>2</v>
      </c>
      <c r="B20" s="39"/>
      <c r="C20" s="19"/>
      <c r="D20" s="18"/>
      <c r="E20" s="9"/>
      <c r="F20" s="10"/>
      <c r="G20" s="12"/>
      <c r="H20" s="13"/>
      <c r="I20" s="14"/>
      <c r="J20" s="21">
        <f>VLOOKUP(D20,Points!$A$3:$H$15,3)+VLOOKUP(E20,Points!$A$3:$H$15,4)+VLOOKUP(F20,Points!$A$3:$H$15,5)</f>
        <v>0</v>
      </c>
      <c r="K20" s="25"/>
      <c r="L20" s="58" t="s">
        <v>10</v>
      </c>
      <c r="M20" s="9"/>
      <c r="N20" s="21" t="s">
        <v>9</v>
      </c>
      <c r="O20" s="21"/>
      <c r="P20" s="36"/>
      <c r="Q20" s="21" t="str">
        <f>IF(P20="","0",VLOOKUP(P20,Points!$Q$3:$R$102,2))</f>
        <v>0</v>
      </c>
      <c r="R20" s="21"/>
      <c r="S20" s="35"/>
      <c r="T20" s="21" t="str">
        <f>IF(S20="","0",VLOOKUP(S20,Points!$M$3:$N$102,2))</f>
        <v>0</v>
      </c>
      <c r="U20" s="26"/>
      <c r="V20" s="25"/>
      <c r="W20" s="122"/>
      <c r="X20" s="122"/>
      <c r="Y20" s="50"/>
    </row>
    <row r="21" spans="1:25" ht="12.75">
      <c r="A21" s="84">
        <v>3</v>
      </c>
      <c r="B21" s="39"/>
      <c r="C21" s="20"/>
      <c r="D21" s="18"/>
      <c r="E21" s="9"/>
      <c r="F21" s="10"/>
      <c r="G21" s="15"/>
      <c r="H21" s="16"/>
      <c r="I21" s="17"/>
      <c r="J21" s="21">
        <f>VLOOKUP(C21,Points!$A$3:$H$15,2)+VLOOKUP(D21,Points!$A$3:$H$15,3)+VLOOKUP(E21,Points!$A$3:$H$15,4)+VLOOKUP(F21,Points!$A$3:$H$15,5)+VLOOKUP(G21,Points!$A$3:$H$15,6)+VLOOKUP(H21,Points!$A$3:$H$15,7)+VLOOKUP(I21,Points!$A$3:$H$15,8)</f>
        <v>0</v>
      </c>
      <c r="K21" s="25"/>
      <c r="L21" s="58" t="s">
        <v>37</v>
      </c>
      <c r="M21" s="9"/>
      <c r="N21" s="21">
        <f>VLOOKUP(M19,Points!$A$3:$J$15,10)+IF(M20="","0",Points!$J$17)+IF(M21="","0",Points!$J$18)+IF(M22="","0",Points!$J$19)</f>
        <v>0</v>
      </c>
      <c r="O21" s="25"/>
      <c r="P21" s="36"/>
      <c r="Q21" s="21" t="str">
        <f>IF(P21="","0",VLOOKUP(P21,Points!$Q$3:$R$102,2))</f>
        <v>0</v>
      </c>
      <c r="R21" s="21"/>
      <c r="S21" s="35"/>
      <c r="T21" s="21" t="str">
        <f>IF(S21="","0",VLOOKUP(S21,Points!$M$3:$N$102,2))</f>
        <v>0</v>
      </c>
      <c r="U21" s="26"/>
      <c r="V21" s="40"/>
      <c r="W21" s="122"/>
      <c r="X21" s="122"/>
      <c r="Y21" s="50"/>
    </row>
    <row r="22" spans="1:25" ht="12.75">
      <c r="A22" s="76"/>
      <c r="B22" s="76"/>
      <c r="C22" s="76"/>
      <c r="D22" s="76"/>
      <c r="E22" s="76"/>
      <c r="F22" s="76"/>
      <c r="G22" s="76"/>
      <c r="H22" s="76"/>
      <c r="I22" s="76"/>
      <c r="J22" s="25"/>
      <c r="K22" s="25"/>
      <c r="L22" s="111" t="s">
        <v>174</v>
      </c>
      <c r="M22" s="73" t="str">
        <f>(IF(S19="Large Model","Yes",IF(S20="Large Model","Yes",IF(S21="Large Model","Yes",IF(S22="Large Model","Yes","No")))))</f>
        <v>No</v>
      </c>
      <c r="N22" s="25"/>
      <c r="O22" s="25"/>
      <c r="P22" s="36"/>
      <c r="Q22" s="21" t="str">
        <f>IF(P22="","0",VLOOKUP(P22,Points!$Q$3:$R$102,2))</f>
        <v>0</v>
      </c>
      <c r="R22" s="21"/>
      <c r="S22" s="35"/>
      <c r="T22" s="21" t="str">
        <f>IF(S22="","0",VLOOKUP(S22,Points!$M$3:$N$102,2))</f>
        <v>0</v>
      </c>
      <c r="U22" s="26"/>
      <c r="V22" s="40"/>
      <c r="W22" s="8"/>
      <c r="X22" s="56">
        <f>SUM(V19*W22)</f>
        <v>0</v>
      </c>
      <c r="Y22" s="50"/>
    </row>
    <row r="23" spans="1:25" ht="12.75">
      <c r="A23" s="49"/>
      <c r="B23" s="123"/>
      <c r="C23" s="26"/>
      <c r="D23" s="26"/>
      <c r="E23" s="26"/>
      <c r="F23" s="26"/>
      <c r="G23" s="26"/>
      <c r="H23" s="26"/>
      <c r="I23" s="26"/>
      <c r="J23" s="25"/>
      <c r="K23" s="25"/>
      <c r="L23" s="26"/>
      <c r="M23" s="26"/>
      <c r="N23" s="26"/>
      <c r="O23" s="26"/>
      <c r="P23" s="75"/>
      <c r="Q23" s="25"/>
      <c r="R23" s="25"/>
      <c r="S23" s="25"/>
      <c r="T23" s="25"/>
      <c r="U23" s="25"/>
      <c r="V23" s="25"/>
      <c r="W23" s="26"/>
      <c r="X23" s="42"/>
      <c r="Y23" s="50"/>
    </row>
    <row r="24" spans="1:25" ht="12.75">
      <c r="A24" s="49"/>
      <c r="B24" s="124"/>
      <c r="C24" s="26"/>
      <c r="D24" s="126" t="s">
        <v>121</v>
      </c>
      <c r="E24" s="127"/>
      <c r="F24" s="127"/>
      <c r="G24" s="128"/>
      <c r="H24" s="21" t="s">
        <v>9</v>
      </c>
      <c r="I24" s="26"/>
      <c r="J24" s="40"/>
      <c r="K24" s="40"/>
      <c r="L24" s="129" t="s">
        <v>29</v>
      </c>
      <c r="M24" s="129"/>
      <c r="N24" s="21" t="s">
        <v>9</v>
      </c>
      <c r="O24" s="42"/>
      <c r="P24" s="58" t="s">
        <v>190</v>
      </c>
      <c r="Q24" s="21" t="s">
        <v>9</v>
      </c>
      <c r="R24" s="21"/>
      <c r="S24" s="59" t="s">
        <v>51</v>
      </c>
      <c r="T24" s="77" t="s">
        <v>9</v>
      </c>
      <c r="U24" s="40"/>
      <c r="V24" s="76"/>
      <c r="W24" s="76"/>
      <c r="X24" s="76"/>
      <c r="Y24" s="50"/>
    </row>
    <row r="25" spans="1:25" ht="12.75" customHeight="1">
      <c r="A25" s="49"/>
      <c r="B25" s="124"/>
      <c r="C25" s="26"/>
      <c r="D25" s="118"/>
      <c r="E25" s="119"/>
      <c r="F25" s="119"/>
      <c r="G25" s="120"/>
      <c r="H25" s="21" t="str">
        <f>IF(D25="","0",VLOOKUP(D25,Points!$Y$3:$Z$102,2))</f>
        <v>0</v>
      </c>
      <c r="I25" s="26"/>
      <c r="J25" s="40"/>
      <c r="K25" s="41" t="s">
        <v>40</v>
      </c>
      <c r="L25" s="121"/>
      <c r="M25" s="121"/>
      <c r="N25" s="21" t="str">
        <f>IF(L25="","0",VLOOKUP(L25,Points!$U$3:$V$102,2))</f>
        <v>0</v>
      </c>
      <c r="O25" s="42"/>
      <c r="P25" s="36"/>
      <c r="Q25" s="21" t="str">
        <f>IF(P25="","0",VLOOKUP(P25,Points!$Q$3:$R$102,2))</f>
        <v>0</v>
      </c>
      <c r="R25" s="26"/>
      <c r="S25" s="35"/>
      <c r="T25" s="28"/>
      <c r="U25" s="40"/>
      <c r="V25" s="76"/>
      <c r="W25" s="76"/>
      <c r="X25" s="76"/>
      <c r="Y25" s="50"/>
    </row>
    <row r="26" spans="1:25" ht="12.75" customHeight="1">
      <c r="A26" s="49"/>
      <c r="B26" s="125"/>
      <c r="C26" s="26"/>
      <c r="D26" s="118"/>
      <c r="E26" s="119"/>
      <c r="F26" s="119"/>
      <c r="G26" s="120"/>
      <c r="H26" s="21" t="str">
        <f>IF(D26="","0",VLOOKUP(D26,Points!$Y$3:$Z$102,2))</f>
        <v>0</v>
      </c>
      <c r="I26" s="26"/>
      <c r="J26" s="40"/>
      <c r="K26" s="41" t="s">
        <v>41</v>
      </c>
      <c r="L26" s="121"/>
      <c r="M26" s="121"/>
      <c r="N26" s="21" t="str">
        <f>IF(L26="","0",ROUNDUP((VLOOKUP(L26,Points!$U$3:$V$102,2)/2),0))</f>
        <v>0</v>
      </c>
      <c r="O26" s="42"/>
      <c r="P26" s="36"/>
      <c r="Q26" s="21" t="str">
        <f>IF(P26="","0",VLOOKUP(P26,Points!$Q$3:$R$102,2))</f>
        <v>0</v>
      </c>
      <c r="R26" s="26"/>
      <c r="S26" s="35"/>
      <c r="T26" s="28"/>
      <c r="U26" s="40"/>
      <c r="V26" s="76"/>
      <c r="W26" s="76"/>
      <c r="X26" s="76"/>
      <c r="Y26" s="50"/>
    </row>
    <row r="27" spans="1:25" ht="12.75" customHeight="1">
      <c r="A27" s="49"/>
      <c r="B27" s="76"/>
      <c r="C27" s="26"/>
      <c r="D27" s="118"/>
      <c r="E27" s="119"/>
      <c r="F27" s="119"/>
      <c r="G27" s="120"/>
      <c r="H27" s="21" t="str">
        <f>IF(D27="","0",VLOOKUP(D27,Points!$Y$3:$Z$102,2))</f>
        <v>0</v>
      </c>
      <c r="I27" s="26"/>
      <c r="J27" s="40"/>
      <c r="K27" s="41" t="s">
        <v>40</v>
      </c>
      <c r="L27" s="121"/>
      <c r="M27" s="121"/>
      <c r="N27" s="21" t="str">
        <f>IF(L27="","0",VLOOKUP(L27,Points!$U$3:$V$102,2))</f>
        <v>0</v>
      </c>
      <c r="O27" s="42"/>
      <c r="P27" s="36"/>
      <c r="Q27" s="21" t="str">
        <f>IF(P27="","0",VLOOKUP(P27,Points!$Q$3:$R$102,2))</f>
        <v>0</v>
      </c>
      <c r="R27" s="21"/>
      <c r="S27" s="35"/>
      <c r="T27" s="28"/>
      <c r="U27" s="40"/>
      <c r="V27" s="76"/>
      <c r="W27" s="76"/>
      <c r="X27" s="76"/>
      <c r="Y27" s="50"/>
    </row>
    <row r="28" spans="1:25" ht="12.75" customHeight="1">
      <c r="A28" s="49"/>
      <c r="B28" s="75" t="str">
        <f>IF(V19&gt;Points!$A$17,"Elite","Core")</f>
        <v>Core</v>
      </c>
      <c r="C28" s="26"/>
      <c r="D28" s="118"/>
      <c r="E28" s="119"/>
      <c r="F28" s="119"/>
      <c r="G28" s="120"/>
      <c r="H28" s="21" t="str">
        <f>IF(D28="","0",VLOOKUP(D28,Points!$Y$3:$Z$102,2))</f>
        <v>0</v>
      </c>
      <c r="I28" s="26"/>
      <c r="J28" s="40"/>
      <c r="K28" s="41" t="s">
        <v>41</v>
      </c>
      <c r="L28" s="121"/>
      <c r="M28" s="121"/>
      <c r="N28" s="21" t="str">
        <f>IF(L28="","0",ROUNDUP((VLOOKUP(L28,Points!$U$3:$V$102,2)/2),0))</f>
        <v>0</v>
      </c>
      <c r="O28" s="42"/>
      <c r="P28" s="36"/>
      <c r="Q28" s="21" t="str">
        <f>IF(P28="","0",VLOOKUP(P28,Points!$Q$3:$R$102,2))</f>
        <v>0</v>
      </c>
      <c r="R28" s="21"/>
      <c r="S28" s="35"/>
      <c r="T28" s="28"/>
      <c r="U28" s="40"/>
      <c r="V28" s="76"/>
      <c r="W28" s="76"/>
      <c r="X28" s="76"/>
      <c r="Y28" s="50"/>
    </row>
    <row r="29" spans="1:25" ht="12.75" customHeight="1">
      <c r="A29" s="51"/>
      <c r="B29" s="81"/>
      <c r="C29" s="53"/>
      <c r="D29" s="53"/>
      <c r="E29" s="53"/>
      <c r="F29" s="53"/>
      <c r="G29" s="53"/>
      <c r="H29" s="53"/>
      <c r="I29" s="53"/>
      <c r="J29" s="52"/>
      <c r="K29" s="52"/>
      <c r="L29" s="54"/>
      <c r="M29" s="54"/>
      <c r="N29" s="54"/>
      <c r="O29" s="54"/>
      <c r="P29" s="80"/>
      <c r="Q29" s="52"/>
      <c r="R29" s="52"/>
      <c r="S29" s="52"/>
      <c r="T29" s="52"/>
      <c r="U29" s="52"/>
      <c r="V29" s="52"/>
      <c r="W29" s="54"/>
      <c r="X29" s="54"/>
      <c r="Y29" s="55"/>
    </row>
    <row r="30" ht="12.75">
      <c r="B30" s="82"/>
    </row>
    <row r="31" spans="1:25" ht="12.75">
      <c r="A31" s="43"/>
      <c r="B31" s="44"/>
      <c r="C31" s="45"/>
      <c r="D31" s="45"/>
      <c r="E31" s="45"/>
      <c r="F31" s="45"/>
      <c r="G31" s="45"/>
      <c r="H31" s="45"/>
      <c r="I31" s="45"/>
      <c r="J31" s="46"/>
      <c r="K31" s="46"/>
      <c r="L31" s="45"/>
      <c r="M31" s="45"/>
      <c r="N31" s="45"/>
      <c r="O31" s="44"/>
      <c r="P31" s="79"/>
      <c r="Q31" s="47"/>
      <c r="R31" s="47"/>
      <c r="S31" s="47"/>
      <c r="T31" s="47"/>
      <c r="U31" s="47"/>
      <c r="V31" s="46"/>
      <c r="W31" s="44"/>
      <c r="X31" s="44"/>
      <c r="Y31" s="48"/>
    </row>
    <row r="32" spans="1:25" ht="12.75" customHeight="1">
      <c r="A32" s="49"/>
      <c r="B32" s="57" t="s">
        <v>188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21" t="s">
        <v>9</v>
      </c>
      <c r="K32" s="25"/>
      <c r="L32" s="58" t="s">
        <v>39</v>
      </c>
      <c r="M32" s="8"/>
      <c r="N32" s="8" t="s">
        <v>38</v>
      </c>
      <c r="O32" s="21"/>
      <c r="P32" s="58" t="s">
        <v>8</v>
      </c>
      <c r="Q32" s="21" t="s">
        <v>9</v>
      </c>
      <c r="R32" s="21"/>
      <c r="S32" s="59" t="s">
        <v>138</v>
      </c>
      <c r="T32" s="21" t="s">
        <v>9</v>
      </c>
      <c r="U32" s="26"/>
      <c r="V32" s="38" t="s">
        <v>0</v>
      </c>
      <c r="W32" s="122" t="s">
        <v>49</v>
      </c>
      <c r="X32" s="122" t="s">
        <v>50</v>
      </c>
      <c r="Y32" s="50"/>
    </row>
    <row r="33" spans="1:25" ht="12.75">
      <c r="A33" s="83">
        <v>1</v>
      </c>
      <c r="B33" s="39"/>
      <c r="C33" s="11"/>
      <c r="D33" s="9"/>
      <c r="E33" s="9"/>
      <c r="F33" s="9"/>
      <c r="G33" s="11"/>
      <c r="H33" s="11"/>
      <c r="I33" s="11"/>
      <c r="J33" s="21">
        <f>VLOOKUP(C33,Points!$A$3:$H$15,2)+VLOOKUP(D33,Points!$A$3:$H$15,3)+VLOOKUP(E33,Points!$A$3:$H$15,4)+VLOOKUP(F33,Points!$A$3:$H$15,5)+VLOOKUP(G33,Points!$A$3:$H$15,6)+VLOOKUP(H33,Points!$A$3:$H$15,7)+VLOOKUP(I33,Points!$A$3:$H$15,8)</f>
        <v>0</v>
      </c>
      <c r="K33" s="25"/>
      <c r="L33" s="58" t="s">
        <v>94</v>
      </c>
      <c r="M33" s="9"/>
      <c r="N33" s="8">
        <f>SUM(M33:M35)+(IF(S33="Large Model","1",IF(S34="Large Model","1",IF(S35="Large Model","1",IF(S36="Large Model","1","0")))))</f>
        <v>0</v>
      </c>
      <c r="O33" s="21"/>
      <c r="P33" s="36"/>
      <c r="Q33" s="21" t="str">
        <f>IF(P33="","0",VLOOKUP(P33,Points!$Q$3:$R$102,2))</f>
        <v>0</v>
      </c>
      <c r="R33" s="21"/>
      <c r="S33" s="35"/>
      <c r="T33" s="21" t="str">
        <f>IF(S33="","0",VLOOKUP(S33,Points!$M$3:$N$102,2))</f>
        <v>0</v>
      </c>
      <c r="U33" s="26"/>
      <c r="V33" s="70">
        <f>SUM(J33:J35)+SUM(H39:H42)+N35+SUM(N39:N42)+SUM(Q33:Q36)+SUM(Q39:Q42)+SUM(T33:T36)+SUM(T39:T42)</f>
        <v>0</v>
      </c>
      <c r="W33" s="122"/>
      <c r="X33" s="122"/>
      <c r="Y33" s="50"/>
    </row>
    <row r="34" spans="1:25" ht="12.75">
      <c r="A34" s="83">
        <v>2</v>
      </c>
      <c r="B34" s="39"/>
      <c r="C34" s="19"/>
      <c r="D34" s="18"/>
      <c r="E34" s="9"/>
      <c r="F34" s="10"/>
      <c r="G34" s="12"/>
      <c r="H34" s="13"/>
      <c r="I34" s="14"/>
      <c r="J34" s="21">
        <f>VLOOKUP(D34,Points!$A$3:$H$15,3)+VLOOKUP(E34,Points!$A$3:$H$15,4)+VLOOKUP(F34,Points!$A$3:$H$15,5)</f>
        <v>0</v>
      </c>
      <c r="K34" s="25"/>
      <c r="L34" s="58" t="s">
        <v>10</v>
      </c>
      <c r="M34" s="9"/>
      <c r="N34" s="21" t="s">
        <v>9</v>
      </c>
      <c r="O34" s="21"/>
      <c r="P34" s="36"/>
      <c r="Q34" s="21" t="str">
        <f>IF(P34="","0",VLOOKUP(P34,Points!$Q$3:$R$102,2))</f>
        <v>0</v>
      </c>
      <c r="R34" s="21"/>
      <c r="S34" s="35"/>
      <c r="T34" s="21" t="str">
        <f>IF(S34="","0",VLOOKUP(S34,Points!$M$3:$N$102,2))</f>
        <v>0</v>
      </c>
      <c r="U34" s="26"/>
      <c r="V34" s="25"/>
      <c r="W34" s="122"/>
      <c r="X34" s="122"/>
      <c r="Y34" s="50"/>
    </row>
    <row r="35" spans="1:25" ht="12.75">
      <c r="A35" s="84">
        <v>3</v>
      </c>
      <c r="B35" s="39"/>
      <c r="C35" s="20"/>
      <c r="D35" s="18"/>
      <c r="E35" s="9"/>
      <c r="F35" s="10"/>
      <c r="G35" s="15"/>
      <c r="H35" s="16"/>
      <c r="I35" s="17"/>
      <c r="J35" s="21">
        <f>VLOOKUP(C35,Points!$A$3:$H$15,2)+VLOOKUP(D35,Points!$A$3:$H$15,3)+VLOOKUP(E35,Points!$A$3:$H$15,4)+VLOOKUP(F35,Points!$A$3:$H$15,5)+VLOOKUP(G35,Points!$A$3:$H$15,6)+VLOOKUP(H35,Points!$A$3:$H$15,7)+VLOOKUP(I35,Points!$A$3:$H$15,8)</f>
        <v>0</v>
      </c>
      <c r="K35" s="25"/>
      <c r="L35" s="58" t="s">
        <v>37</v>
      </c>
      <c r="M35" s="9"/>
      <c r="N35" s="21">
        <f>VLOOKUP(M33,Points!$A$3:$J$15,10)+IF(M34="","0",Points!$J$17)+IF(M35="","0",Points!$J$18)+IF(M36="","0",Points!$J$19)</f>
        <v>0</v>
      </c>
      <c r="O35" s="25"/>
      <c r="P35" s="36"/>
      <c r="Q35" s="21" t="str">
        <f>IF(P35="","0",VLOOKUP(P35,Points!$Q$3:$R$102,2))</f>
        <v>0</v>
      </c>
      <c r="R35" s="21"/>
      <c r="S35" s="35"/>
      <c r="T35" s="21" t="str">
        <f>IF(S35="","0",VLOOKUP(S35,Points!$M$3:$N$102,2))</f>
        <v>0</v>
      </c>
      <c r="U35" s="26"/>
      <c r="V35" s="40"/>
      <c r="W35" s="122"/>
      <c r="X35" s="122"/>
      <c r="Y35" s="50"/>
    </row>
    <row r="36" spans="1:25" ht="12.75">
      <c r="A36" s="76"/>
      <c r="B36" s="76"/>
      <c r="C36" s="76"/>
      <c r="D36" s="76"/>
      <c r="E36" s="76"/>
      <c r="F36" s="76"/>
      <c r="G36" s="76"/>
      <c r="H36" s="76"/>
      <c r="I36" s="76"/>
      <c r="J36" s="25"/>
      <c r="K36" s="25"/>
      <c r="L36" s="111" t="s">
        <v>174</v>
      </c>
      <c r="M36" s="73" t="str">
        <f>(IF(S33="Large Model","Yes",IF(S34="Large Model","Yes",IF(S35="Large Model","Yes",IF(S36="Large Model","Yes","No")))))</f>
        <v>No</v>
      </c>
      <c r="N36" s="25"/>
      <c r="O36" s="25"/>
      <c r="P36" s="36"/>
      <c r="Q36" s="21" t="str">
        <f>IF(P36="","0",VLOOKUP(P36,Points!$Q$3:$R$102,2))</f>
        <v>0</v>
      </c>
      <c r="R36" s="21"/>
      <c r="S36" s="35"/>
      <c r="T36" s="21" t="str">
        <f>IF(S36="","0",VLOOKUP(S36,Points!$M$3:$N$102,2))</f>
        <v>0</v>
      </c>
      <c r="U36" s="26"/>
      <c r="V36" s="40"/>
      <c r="W36" s="8"/>
      <c r="X36" s="56">
        <f>SUM(V33*W36)</f>
        <v>0</v>
      </c>
      <c r="Y36" s="50"/>
    </row>
    <row r="37" spans="1:25" ht="12.75" customHeight="1">
      <c r="A37" s="49"/>
      <c r="B37" s="123"/>
      <c r="C37" s="26"/>
      <c r="D37" s="26"/>
      <c r="E37" s="26"/>
      <c r="F37" s="26"/>
      <c r="G37" s="26"/>
      <c r="H37" s="26"/>
      <c r="I37" s="26"/>
      <c r="J37" s="25"/>
      <c r="K37" s="25"/>
      <c r="L37" s="26"/>
      <c r="M37" s="26"/>
      <c r="N37" s="26"/>
      <c r="O37" s="26"/>
      <c r="P37" s="75"/>
      <c r="Q37" s="25"/>
      <c r="R37" s="25"/>
      <c r="S37" s="25"/>
      <c r="T37" s="25"/>
      <c r="U37" s="25"/>
      <c r="V37" s="25"/>
      <c r="W37" s="26"/>
      <c r="X37" s="42"/>
      <c r="Y37" s="50"/>
    </row>
    <row r="38" spans="1:25" ht="12.75">
      <c r="A38" s="49"/>
      <c r="B38" s="124"/>
      <c r="C38" s="26"/>
      <c r="D38" s="126" t="s">
        <v>121</v>
      </c>
      <c r="E38" s="127"/>
      <c r="F38" s="127"/>
      <c r="G38" s="128"/>
      <c r="H38" s="21" t="s">
        <v>9</v>
      </c>
      <c r="I38" s="26"/>
      <c r="J38" s="40"/>
      <c r="K38" s="40"/>
      <c r="L38" s="129" t="s">
        <v>29</v>
      </c>
      <c r="M38" s="129"/>
      <c r="N38" s="21" t="s">
        <v>9</v>
      </c>
      <c r="O38" s="42"/>
      <c r="P38" s="58" t="s">
        <v>190</v>
      </c>
      <c r="Q38" s="21" t="s">
        <v>9</v>
      </c>
      <c r="R38" s="21"/>
      <c r="S38" s="59" t="s">
        <v>51</v>
      </c>
      <c r="T38" s="77" t="s">
        <v>9</v>
      </c>
      <c r="U38" s="40"/>
      <c r="V38" s="76"/>
      <c r="W38" s="76"/>
      <c r="X38" s="76"/>
      <c r="Y38" s="50"/>
    </row>
    <row r="39" spans="1:25" ht="12.75" customHeight="1">
      <c r="A39" s="49"/>
      <c r="B39" s="124"/>
      <c r="C39" s="26"/>
      <c r="D39" s="118"/>
      <c r="E39" s="119"/>
      <c r="F39" s="119"/>
      <c r="G39" s="120"/>
      <c r="H39" s="21" t="str">
        <f>IF(D39="","0",VLOOKUP(D39,Points!$Y$3:$Z$102,2))</f>
        <v>0</v>
      </c>
      <c r="I39" s="26"/>
      <c r="J39" s="40"/>
      <c r="K39" s="41" t="s">
        <v>40</v>
      </c>
      <c r="L39" s="121"/>
      <c r="M39" s="121"/>
      <c r="N39" s="21" t="str">
        <f>IF(L39="","0",VLOOKUP(L39,Points!$U$3:$V$102,2))</f>
        <v>0</v>
      </c>
      <c r="O39" s="42"/>
      <c r="P39" s="36"/>
      <c r="Q39" s="21" t="str">
        <f>IF(P39="","0",VLOOKUP(P39,Points!$Q$3:$R$102,2))</f>
        <v>0</v>
      </c>
      <c r="R39" s="26"/>
      <c r="S39" s="35"/>
      <c r="T39" s="28"/>
      <c r="U39" s="40"/>
      <c r="V39" s="76"/>
      <c r="W39" s="76"/>
      <c r="X39" s="76"/>
      <c r="Y39" s="50"/>
    </row>
    <row r="40" spans="1:25" ht="12.75" customHeight="1">
      <c r="A40" s="49"/>
      <c r="B40" s="125"/>
      <c r="C40" s="26"/>
      <c r="D40" s="118"/>
      <c r="E40" s="119"/>
      <c r="F40" s="119"/>
      <c r="G40" s="120"/>
      <c r="H40" s="21" t="str">
        <f>IF(D40="","0",VLOOKUP(D40,Points!$Y$3:$Z$102,2))</f>
        <v>0</v>
      </c>
      <c r="I40" s="26"/>
      <c r="J40" s="40"/>
      <c r="K40" s="41" t="s">
        <v>41</v>
      </c>
      <c r="L40" s="121"/>
      <c r="M40" s="121"/>
      <c r="N40" s="21" t="str">
        <f>IF(L40="","0",ROUNDUP((VLOOKUP(L40,Points!$U$3:$V$102,2)/2),0))</f>
        <v>0</v>
      </c>
      <c r="O40" s="42"/>
      <c r="P40" s="36"/>
      <c r="Q40" s="21" t="str">
        <f>IF(P40="","0",VLOOKUP(P40,Points!$Q$3:$R$102,2))</f>
        <v>0</v>
      </c>
      <c r="R40" s="26"/>
      <c r="S40" s="35"/>
      <c r="T40" s="28"/>
      <c r="U40" s="40"/>
      <c r="V40" s="76"/>
      <c r="W40" s="76"/>
      <c r="X40" s="76"/>
      <c r="Y40" s="50"/>
    </row>
    <row r="41" spans="1:25" ht="12.75" customHeight="1">
      <c r="A41" s="49"/>
      <c r="B41" s="76"/>
      <c r="C41" s="26"/>
      <c r="D41" s="118"/>
      <c r="E41" s="119"/>
      <c r="F41" s="119"/>
      <c r="G41" s="120"/>
      <c r="H41" s="21" t="str">
        <f>IF(D41="","0",VLOOKUP(D41,Points!$Y$3:$Z$102,2))</f>
        <v>0</v>
      </c>
      <c r="I41" s="26"/>
      <c r="J41" s="40"/>
      <c r="K41" s="41" t="s">
        <v>40</v>
      </c>
      <c r="L41" s="121"/>
      <c r="M41" s="121"/>
      <c r="N41" s="21" t="str">
        <f>IF(L41="","0",VLOOKUP(L41,Points!$U$3:$V$102,2))</f>
        <v>0</v>
      </c>
      <c r="O41" s="42"/>
      <c r="P41" s="36"/>
      <c r="Q41" s="21" t="str">
        <f>IF(P41="","0",VLOOKUP(P41,Points!$Q$3:$R$102,2))</f>
        <v>0</v>
      </c>
      <c r="R41" s="21"/>
      <c r="S41" s="35"/>
      <c r="T41" s="28"/>
      <c r="U41" s="40"/>
      <c r="V41" s="76"/>
      <c r="W41" s="76"/>
      <c r="X41" s="76"/>
      <c r="Y41" s="50"/>
    </row>
    <row r="42" spans="1:25" ht="12.75" customHeight="1">
      <c r="A42" s="49"/>
      <c r="B42" s="75" t="str">
        <f>IF(V33&gt;Points!$A$17,"Elite","Core")</f>
        <v>Core</v>
      </c>
      <c r="C42" s="26"/>
      <c r="D42" s="118"/>
      <c r="E42" s="119"/>
      <c r="F42" s="119"/>
      <c r="G42" s="120"/>
      <c r="H42" s="21" t="str">
        <f>IF(D42="","0",VLOOKUP(D42,Points!$Y$3:$Z$102,2))</f>
        <v>0</v>
      </c>
      <c r="I42" s="26"/>
      <c r="J42" s="40"/>
      <c r="K42" s="41" t="s">
        <v>41</v>
      </c>
      <c r="L42" s="121"/>
      <c r="M42" s="121"/>
      <c r="N42" s="21" t="str">
        <f>IF(L42="","0",ROUNDUP((VLOOKUP(L42,Points!$U$3:$V$102,2)/2),0))</f>
        <v>0</v>
      </c>
      <c r="O42" s="42"/>
      <c r="P42" s="36"/>
      <c r="Q42" s="21" t="str">
        <f>IF(P42="","0",VLOOKUP(P42,Points!$Q$3:$R$102,2))</f>
        <v>0</v>
      </c>
      <c r="R42" s="21"/>
      <c r="S42" s="35"/>
      <c r="T42" s="28"/>
      <c r="U42" s="40"/>
      <c r="V42" s="76"/>
      <c r="W42" s="76"/>
      <c r="X42" s="76"/>
      <c r="Y42" s="50"/>
    </row>
    <row r="43" spans="1:25" ht="12.75" customHeight="1">
      <c r="A43" s="51"/>
      <c r="B43" s="81"/>
      <c r="C43" s="53"/>
      <c r="D43" s="53"/>
      <c r="E43" s="53"/>
      <c r="F43" s="53"/>
      <c r="G43" s="53"/>
      <c r="H43" s="53"/>
      <c r="I43" s="53"/>
      <c r="J43" s="52"/>
      <c r="K43" s="52"/>
      <c r="L43" s="54"/>
      <c r="M43" s="54"/>
      <c r="N43" s="54"/>
      <c r="O43" s="54"/>
      <c r="P43" s="80"/>
      <c r="Q43" s="52"/>
      <c r="R43" s="52"/>
      <c r="S43" s="52"/>
      <c r="T43" s="52"/>
      <c r="U43" s="52"/>
      <c r="V43" s="52"/>
      <c r="W43" s="54"/>
      <c r="X43" s="54"/>
      <c r="Y43" s="55"/>
    </row>
    <row r="45" spans="1:25" ht="12.75">
      <c r="A45" s="43"/>
      <c r="B45" s="44"/>
      <c r="C45" s="45"/>
      <c r="D45" s="45"/>
      <c r="E45" s="45"/>
      <c r="F45" s="45"/>
      <c r="G45" s="45"/>
      <c r="H45" s="45"/>
      <c r="I45" s="45"/>
      <c r="J45" s="46"/>
      <c r="K45" s="46"/>
      <c r="L45" s="45"/>
      <c r="M45" s="45"/>
      <c r="N45" s="45"/>
      <c r="O45" s="44"/>
      <c r="P45" s="79"/>
      <c r="Q45" s="47"/>
      <c r="R45" s="47"/>
      <c r="S45" s="47"/>
      <c r="T45" s="47"/>
      <c r="U45" s="47"/>
      <c r="V45" s="46"/>
      <c r="W45" s="44"/>
      <c r="X45" s="44"/>
      <c r="Y45" s="48"/>
    </row>
    <row r="46" spans="1:25" ht="12.75" customHeight="1">
      <c r="A46" s="49"/>
      <c r="B46" s="57" t="s">
        <v>188</v>
      </c>
      <c r="C46" s="8" t="s">
        <v>1</v>
      </c>
      <c r="D46" s="8" t="s">
        <v>2</v>
      </c>
      <c r="E46" s="8" t="s">
        <v>3</v>
      </c>
      <c r="F46" s="8" t="s">
        <v>4</v>
      </c>
      <c r="G46" s="8" t="s">
        <v>5</v>
      </c>
      <c r="H46" s="8" t="s">
        <v>6</v>
      </c>
      <c r="I46" s="8" t="s">
        <v>7</v>
      </c>
      <c r="J46" s="21" t="s">
        <v>9</v>
      </c>
      <c r="K46" s="25"/>
      <c r="L46" s="58" t="s">
        <v>39</v>
      </c>
      <c r="M46" s="8"/>
      <c r="N46" s="8" t="s">
        <v>38</v>
      </c>
      <c r="O46" s="21"/>
      <c r="P46" s="58" t="s">
        <v>8</v>
      </c>
      <c r="Q46" s="21" t="s">
        <v>9</v>
      </c>
      <c r="R46" s="21"/>
      <c r="S46" s="59" t="s">
        <v>138</v>
      </c>
      <c r="T46" s="21" t="s">
        <v>9</v>
      </c>
      <c r="U46" s="26"/>
      <c r="V46" s="38" t="s">
        <v>0</v>
      </c>
      <c r="W46" s="122" t="s">
        <v>49</v>
      </c>
      <c r="X46" s="122" t="s">
        <v>50</v>
      </c>
      <c r="Y46" s="50"/>
    </row>
    <row r="47" spans="1:25" ht="12.75">
      <c r="A47" s="83">
        <v>1</v>
      </c>
      <c r="B47" s="39"/>
      <c r="C47" s="11"/>
      <c r="D47" s="9"/>
      <c r="E47" s="9"/>
      <c r="F47" s="9"/>
      <c r="G47" s="11"/>
      <c r="H47" s="11"/>
      <c r="I47" s="11"/>
      <c r="J47" s="21">
        <f>VLOOKUP(C47,Points!$A$3:$H$15,2)+VLOOKUP(D47,Points!$A$3:$H$15,3)+VLOOKUP(E47,Points!$A$3:$H$15,4)+VLOOKUP(F47,Points!$A$3:$H$15,5)+VLOOKUP(G47,Points!$A$3:$H$15,6)+VLOOKUP(H47,Points!$A$3:$H$15,7)+VLOOKUP(I47,Points!$A$3:$H$15,8)</f>
        <v>0</v>
      </c>
      <c r="K47" s="25"/>
      <c r="L47" s="58" t="s">
        <v>94</v>
      </c>
      <c r="M47" s="9"/>
      <c r="N47" s="8">
        <f>SUM(M47:M49)+(IF(S47="Large Model","1",IF(S48="Large Model","1",IF(S49="Large Model","1",IF(S50="Large Model","1","0")))))</f>
        <v>0</v>
      </c>
      <c r="O47" s="21"/>
      <c r="P47" s="36"/>
      <c r="Q47" s="21" t="str">
        <f>IF(P47="","0",VLOOKUP(P47,Points!$Q$3:$R$102,2))</f>
        <v>0</v>
      </c>
      <c r="R47" s="21"/>
      <c r="S47" s="35"/>
      <c r="T47" s="21" t="str">
        <f>IF(S47="","0",VLOOKUP(S47,Points!$M$3:$N$102,2))</f>
        <v>0</v>
      </c>
      <c r="U47" s="26"/>
      <c r="V47" s="70">
        <f>SUM(J47:J49)+SUM(H53:H56)+N49+SUM(N53:N56)+SUM(Q47:Q50)+SUM(Q53:Q56)+SUM(T47:T50)+SUM(T53:T56)</f>
        <v>0</v>
      </c>
      <c r="W47" s="122"/>
      <c r="X47" s="122"/>
      <c r="Y47" s="50"/>
    </row>
    <row r="48" spans="1:25" ht="12.75">
      <c r="A48" s="83">
        <v>2</v>
      </c>
      <c r="B48" s="39"/>
      <c r="C48" s="19"/>
      <c r="D48" s="18"/>
      <c r="E48" s="9"/>
      <c r="F48" s="10"/>
      <c r="G48" s="12"/>
      <c r="H48" s="13"/>
      <c r="I48" s="14"/>
      <c r="J48" s="21">
        <f>VLOOKUP(D48,Points!$A$3:$H$15,3)+VLOOKUP(E48,Points!$A$3:$H$15,4)+VLOOKUP(F48,Points!$A$3:$H$15,5)</f>
        <v>0</v>
      </c>
      <c r="K48" s="25"/>
      <c r="L48" s="58" t="s">
        <v>10</v>
      </c>
      <c r="M48" s="9"/>
      <c r="N48" s="21" t="s">
        <v>9</v>
      </c>
      <c r="O48" s="21"/>
      <c r="P48" s="36"/>
      <c r="Q48" s="21" t="str">
        <f>IF(P48="","0",VLOOKUP(P48,Points!$Q$3:$R$102,2))</f>
        <v>0</v>
      </c>
      <c r="R48" s="21"/>
      <c r="S48" s="35"/>
      <c r="T48" s="21" t="str">
        <f>IF(S48="","0",VLOOKUP(S48,Points!$M$3:$N$102,2))</f>
        <v>0</v>
      </c>
      <c r="U48" s="26"/>
      <c r="V48" s="25"/>
      <c r="W48" s="122"/>
      <c r="X48" s="122"/>
      <c r="Y48" s="50"/>
    </row>
    <row r="49" spans="1:25" ht="12.75">
      <c r="A49" s="84">
        <v>3</v>
      </c>
      <c r="B49" s="39"/>
      <c r="C49" s="20"/>
      <c r="D49" s="18"/>
      <c r="E49" s="9"/>
      <c r="F49" s="10"/>
      <c r="G49" s="15"/>
      <c r="H49" s="16"/>
      <c r="I49" s="17"/>
      <c r="J49" s="21">
        <f>VLOOKUP(C49,Points!$A$3:$H$15,2)+VLOOKUP(D49,Points!$A$3:$H$15,3)+VLOOKUP(E49,Points!$A$3:$H$15,4)+VLOOKUP(F49,Points!$A$3:$H$15,5)+VLOOKUP(G49,Points!$A$3:$H$15,6)+VLOOKUP(H49,Points!$A$3:$H$15,7)+VLOOKUP(I49,Points!$A$3:$H$15,8)</f>
        <v>0</v>
      </c>
      <c r="K49" s="25"/>
      <c r="L49" s="58" t="s">
        <v>37</v>
      </c>
      <c r="M49" s="9"/>
      <c r="N49" s="21">
        <f>VLOOKUP(M47,Points!$A$3:$J$15,10)+IF(M48="","0",Points!$J$17)+IF(M49="","0",Points!$J$18)+IF(M50="","0",Points!$J$19)</f>
        <v>0</v>
      </c>
      <c r="O49" s="25"/>
      <c r="P49" s="36"/>
      <c r="Q49" s="21" t="str">
        <f>IF(P49="","0",VLOOKUP(P49,Points!$Q$3:$R$102,2))</f>
        <v>0</v>
      </c>
      <c r="R49" s="21"/>
      <c r="S49" s="35"/>
      <c r="T49" s="21" t="str">
        <f>IF(S49="","0",VLOOKUP(S49,Points!$M$3:$N$102,2))</f>
        <v>0</v>
      </c>
      <c r="U49" s="26"/>
      <c r="V49" s="40"/>
      <c r="W49" s="122"/>
      <c r="X49" s="122"/>
      <c r="Y49" s="50"/>
    </row>
    <row r="50" spans="1:25" ht="12.75">
      <c r="A50" s="76"/>
      <c r="B50" s="76"/>
      <c r="C50" s="76"/>
      <c r="D50" s="76"/>
      <c r="E50" s="76"/>
      <c r="F50" s="76"/>
      <c r="G50" s="76"/>
      <c r="H50" s="76"/>
      <c r="I50" s="76"/>
      <c r="J50" s="25"/>
      <c r="K50" s="25"/>
      <c r="L50" s="111" t="s">
        <v>174</v>
      </c>
      <c r="M50" s="73" t="str">
        <f>(IF(S47="Large Model","Yes",IF(S48="Large Model","Yes",IF(S49="Large Model","Yes",IF(S50="Large Model","Yes","No")))))</f>
        <v>No</v>
      </c>
      <c r="N50" s="25"/>
      <c r="O50" s="25"/>
      <c r="P50" s="36"/>
      <c r="Q50" s="21" t="str">
        <f>IF(P50="","0",VLOOKUP(P50,Points!$Q$3:$R$102,2))</f>
        <v>0</v>
      </c>
      <c r="R50" s="21"/>
      <c r="S50" s="35"/>
      <c r="T50" s="21" t="str">
        <f>IF(S50="","0",VLOOKUP(S50,Points!$M$3:$N$102,2))</f>
        <v>0</v>
      </c>
      <c r="U50" s="26"/>
      <c r="V50" s="40"/>
      <c r="W50" s="8"/>
      <c r="X50" s="56">
        <f>SUM(V47*W50)</f>
        <v>0</v>
      </c>
      <c r="Y50" s="50"/>
    </row>
    <row r="51" spans="1:25" ht="12.75">
      <c r="A51" s="49"/>
      <c r="B51" s="123"/>
      <c r="C51" s="26"/>
      <c r="D51" s="26"/>
      <c r="E51" s="26"/>
      <c r="F51" s="26"/>
      <c r="G51" s="26"/>
      <c r="H51" s="26"/>
      <c r="I51" s="26"/>
      <c r="J51" s="25"/>
      <c r="K51" s="25"/>
      <c r="L51" s="26"/>
      <c r="M51" s="26"/>
      <c r="N51" s="26"/>
      <c r="O51" s="26"/>
      <c r="P51" s="75"/>
      <c r="Q51" s="25"/>
      <c r="R51" s="25"/>
      <c r="S51" s="25"/>
      <c r="T51" s="25"/>
      <c r="U51" s="25"/>
      <c r="V51" s="25"/>
      <c r="W51" s="26"/>
      <c r="X51" s="42"/>
      <c r="Y51" s="50"/>
    </row>
    <row r="52" spans="1:25" ht="12.75">
      <c r="A52" s="49"/>
      <c r="B52" s="124"/>
      <c r="C52" s="26"/>
      <c r="D52" s="126" t="s">
        <v>121</v>
      </c>
      <c r="E52" s="127"/>
      <c r="F52" s="127"/>
      <c r="G52" s="128"/>
      <c r="H52" s="21" t="s">
        <v>9</v>
      </c>
      <c r="I52" s="26"/>
      <c r="J52" s="40"/>
      <c r="K52" s="40"/>
      <c r="L52" s="129" t="s">
        <v>29</v>
      </c>
      <c r="M52" s="129"/>
      <c r="N52" s="21" t="s">
        <v>9</v>
      </c>
      <c r="O52" s="42"/>
      <c r="P52" s="58" t="s">
        <v>190</v>
      </c>
      <c r="Q52" s="21" t="s">
        <v>9</v>
      </c>
      <c r="R52" s="21"/>
      <c r="S52" s="59" t="s">
        <v>51</v>
      </c>
      <c r="T52" s="77" t="s">
        <v>9</v>
      </c>
      <c r="U52" s="40"/>
      <c r="V52" s="76"/>
      <c r="W52" s="76"/>
      <c r="X52" s="76"/>
      <c r="Y52" s="50"/>
    </row>
    <row r="53" spans="1:25" ht="12.75" customHeight="1">
      <c r="A53" s="49"/>
      <c r="B53" s="124"/>
      <c r="C53" s="26"/>
      <c r="D53" s="118"/>
      <c r="E53" s="119"/>
      <c r="F53" s="119"/>
      <c r="G53" s="120"/>
      <c r="H53" s="21" t="str">
        <f>IF(D53="","0",VLOOKUP(D53,Points!$Y$3:$Z$102,2))</f>
        <v>0</v>
      </c>
      <c r="I53" s="26"/>
      <c r="J53" s="40"/>
      <c r="K53" s="41" t="s">
        <v>40</v>
      </c>
      <c r="L53" s="121"/>
      <c r="M53" s="121"/>
      <c r="N53" s="21" t="str">
        <f>IF(L53="","0",VLOOKUP(L53,Points!$U$3:$V$102,2))</f>
        <v>0</v>
      </c>
      <c r="O53" s="42"/>
      <c r="P53" s="36"/>
      <c r="Q53" s="21" t="str">
        <f>IF(P53="","0",VLOOKUP(P53,Points!$Q$3:$R$102,2))</f>
        <v>0</v>
      </c>
      <c r="R53" s="26"/>
      <c r="S53" s="35"/>
      <c r="T53" s="28"/>
      <c r="U53" s="40"/>
      <c r="V53" s="76"/>
      <c r="W53" s="76"/>
      <c r="X53" s="76"/>
      <c r="Y53" s="50"/>
    </row>
    <row r="54" spans="1:25" ht="12.75" customHeight="1">
      <c r="A54" s="49"/>
      <c r="B54" s="125"/>
      <c r="C54" s="26"/>
      <c r="D54" s="118"/>
      <c r="E54" s="119"/>
      <c r="F54" s="119"/>
      <c r="G54" s="120"/>
      <c r="H54" s="21" t="str">
        <f>IF(D54="","0",VLOOKUP(D54,Points!$Y$3:$Z$102,2))</f>
        <v>0</v>
      </c>
      <c r="I54" s="26"/>
      <c r="J54" s="40"/>
      <c r="K54" s="41" t="s">
        <v>41</v>
      </c>
      <c r="L54" s="121"/>
      <c r="M54" s="121"/>
      <c r="N54" s="21" t="str">
        <f>IF(L54="","0",ROUNDUP((VLOOKUP(L54,Points!$U$3:$V$102,2)/2),0))</f>
        <v>0</v>
      </c>
      <c r="O54" s="42"/>
      <c r="P54" s="36"/>
      <c r="Q54" s="21" t="str">
        <f>IF(P54="","0",VLOOKUP(P54,Points!$Q$3:$R$102,2))</f>
        <v>0</v>
      </c>
      <c r="R54" s="26"/>
      <c r="S54" s="35"/>
      <c r="T54" s="28"/>
      <c r="U54" s="40"/>
      <c r="V54" s="76"/>
      <c r="W54" s="76"/>
      <c r="X54" s="76"/>
      <c r="Y54" s="50"/>
    </row>
    <row r="55" spans="1:25" ht="12.75" customHeight="1">
      <c r="A55" s="49"/>
      <c r="B55" s="76"/>
      <c r="C55" s="26"/>
      <c r="D55" s="118"/>
      <c r="E55" s="119"/>
      <c r="F55" s="119"/>
      <c r="G55" s="120"/>
      <c r="H55" s="21" t="str">
        <f>IF(D55="","0",VLOOKUP(D55,Points!$Y$3:$Z$102,2))</f>
        <v>0</v>
      </c>
      <c r="I55" s="26"/>
      <c r="J55" s="40"/>
      <c r="K55" s="41" t="s">
        <v>40</v>
      </c>
      <c r="L55" s="121"/>
      <c r="M55" s="121"/>
      <c r="N55" s="21" t="str">
        <f>IF(L55="","0",VLOOKUP(L55,Points!$U$3:$V$102,2))</f>
        <v>0</v>
      </c>
      <c r="O55" s="42"/>
      <c r="P55" s="36"/>
      <c r="Q55" s="21" t="str">
        <f>IF(P55="","0",VLOOKUP(P55,Points!$Q$3:$R$102,2))</f>
        <v>0</v>
      </c>
      <c r="R55" s="21"/>
      <c r="S55" s="35"/>
      <c r="T55" s="28"/>
      <c r="U55" s="40"/>
      <c r="V55" s="76"/>
      <c r="W55" s="76"/>
      <c r="X55" s="76"/>
      <c r="Y55" s="50"/>
    </row>
    <row r="56" spans="1:25" ht="12.75" customHeight="1">
      <c r="A56" s="49"/>
      <c r="B56" s="75" t="str">
        <f>IF(V47&gt;Points!$A$17,"Elite","Core")</f>
        <v>Core</v>
      </c>
      <c r="C56" s="26"/>
      <c r="D56" s="118"/>
      <c r="E56" s="119"/>
      <c r="F56" s="119"/>
      <c r="G56" s="120"/>
      <c r="H56" s="21" t="str">
        <f>IF(D56="","0",VLOOKUP(D56,Points!$Y$3:$Z$102,2))</f>
        <v>0</v>
      </c>
      <c r="I56" s="26"/>
      <c r="J56" s="40"/>
      <c r="K56" s="41" t="s">
        <v>41</v>
      </c>
      <c r="L56" s="121"/>
      <c r="M56" s="121"/>
      <c r="N56" s="21" t="str">
        <f>IF(L56="","0",ROUNDUP((VLOOKUP(L56,Points!$U$3:$V$102,2)/2),0))</f>
        <v>0</v>
      </c>
      <c r="O56" s="42"/>
      <c r="P56" s="36"/>
      <c r="Q56" s="21" t="str">
        <f>IF(P56="","0",VLOOKUP(P56,Points!$Q$3:$R$102,2))</f>
        <v>0</v>
      </c>
      <c r="R56" s="21"/>
      <c r="S56" s="35"/>
      <c r="T56" s="28"/>
      <c r="U56" s="40"/>
      <c r="V56" s="76"/>
      <c r="W56" s="76"/>
      <c r="X56" s="76"/>
      <c r="Y56" s="50"/>
    </row>
    <row r="57" spans="1:25" ht="12.75" customHeight="1">
      <c r="A57" s="51"/>
      <c r="B57" s="81"/>
      <c r="C57" s="53"/>
      <c r="D57" s="53"/>
      <c r="E57" s="53"/>
      <c r="F57" s="53"/>
      <c r="G57" s="53"/>
      <c r="H57" s="53"/>
      <c r="I57" s="53"/>
      <c r="J57" s="52"/>
      <c r="K57" s="52"/>
      <c r="L57" s="54"/>
      <c r="M57" s="54"/>
      <c r="N57" s="54"/>
      <c r="O57" s="54"/>
      <c r="P57" s="80"/>
      <c r="Q57" s="52"/>
      <c r="R57" s="52"/>
      <c r="S57" s="52"/>
      <c r="T57" s="52"/>
      <c r="U57" s="52"/>
      <c r="V57" s="52"/>
      <c r="W57" s="54"/>
      <c r="X57" s="54"/>
      <c r="Y57" s="55"/>
    </row>
    <row r="58" ht="12.75" customHeight="1"/>
    <row r="59" spans="1:25" ht="12.75">
      <c r="A59" s="43"/>
      <c r="B59" s="44"/>
      <c r="C59" s="45"/>
      <c r="D59" s="45"/>
      <c r="E59" s="45"/>
      <c r="F59" s="45"/>
      <c r="G59" s="45"/>
      <c r="H59" s="45"/>
      <c r="I59" s="45"/>
      <c r="J59" s="46"/>
      <c r="K59" s="46"/>
      <c r="L59" s="45"/>
      <c r="M59" s="45"/>
      <c r="N59" s="45"/>
      <c r="O59" s="44"/>
      <c r="P59" s="79"/>
      <c r="Q59" s="47"/>
      <c r="R59" s="47"/>
      <c r="S59" s="47"/>
      <c r="T59" s="47"/>
      <c r="U59" s="47"/>
      <c r="V59" s="46"/>
      <c r="W59" s="44"/>
      <c r="X59" s="44"/>
      <c r="Y59" s="48"/>
    </row>
    <row r="60" spans="1:25" ht="12.75" customHeight="1">
      <c r="A60" s="49"/>
      <c r="B60" s="57" t="s">
        <v>188</v>
      </c>
      <c r="C60" s="8" t="s">
        <v>1</v>
      </c>
      <c r="D60" s="8" t="s">
        <v>2</v>
      </c>
      <c r="E60" s="8" t="s">
        <v>3</v>
      </c>
      <c r="F60" s="8" t="s">
        <v>4</v>
      </c>
      <c r="G60" s="8" t="s">
        <v>5</v>
      </c>
      <c r="H60" s="8" t="s">
        <v>6</v>
      </c>
      <c r="I60" s="8" t="s">
        <v>7</v>
      </c>
      <c r="J60" s="21" t="s">
        <v>9</v>
      </c>
      <c r="K60" s="25"/>
      <c r="L60" s="58" t="s">
        <v>39</v>
      </c>
      <c r="M60" s="8"/>
      <c r="N60" s="8" t="s">
        <v>38</v>
      </c>
      <c r="O60" s="21"/>
      <c r="P60" s="58" t="s">
        <v>8</v>
      </c>
      <c r="Q60" s="21" t="s">
        <v>9</v>
      </c>
      <c r="R60" s="21"/>
      <c r="S60" s="59" t="s">
        <v>138</v>
      </c>
      <c r="T60" s="21" t="s">
        <v>9</v>
      </c>
      <c r="U60" s="26"/>
      <c r="V60" s="38" t="s">
        <v>0</v>
      </c>
      <c r="W60" s="122" t="s">
        <v>49</v>
      </c>
      <c r="X60" s="122" t="s">
        <v>50</v>
      </c>
      <c r="Y60" s="50"/>
    </row>
    <row r="61" spans="1:25" ht="12.75">
      <c r="A61" s="83">
        <v>1</v>
      </c>
      <c r="B61" s="39"/>
      <c r="C61" s="11"/>
      <c r="D61" s="9"/>
      <c r="E61" s="9"/>
      <c r="F61" s="9"/>
      <c r="G61" s="11"/>
      <c r="H61" s="11"/>
      <c r="I61" s="11"/>
      <c r="J61" s="21">
        <f>VLOOKUP(C61,Points!$A$3:$H$15,2)+VLOOKUP(D61,Points!$A$3:$H$15,3)+VLOOKUP(E61,Points!$A$3:$H$15,4)+VLOOKUP(F61,Points!$A$3:$H$15,5)+VLOOKUP(G61,Points!$A$3:$H$15,6)+VLOOKUP(H61,Points!$A$3:$H$15,7)+VLOOKUP(I61,Points!$A$3:$H$15,8)</f>
        <v>0</v>
      </c>
      <c r="K61" s="25"/>
      <c r="L61" s="58" t="s">
        <v>94</v>
      </c>
      <c r="M61" s="9"/>
      <c r="N61" s="8">
        <f>SUM(M61:M63)+(IF(S61="Large Model","1",IF(S62="Large Model","1",IF(S63="Large Model","1",IF(S64="Large Model","1","0")))))</f>
        <v>0</v>
      </c>
      <c r="O61" s="21"/>
      <c r="P61" s="36"/>
      <c r="Q61" s="21" t="str">
        <f>IF(P61="","0",VLOOKUP(P61,Points!$Q$3:$R$102,2))</f>
        <v>0</v>
      </c>
      <c r="R61" s="21"/>
      <c r="S61" s="35"/>
      <c r="T61" s="21" t="str">
        <f>IF(S61="","0",VLOOKUP(S61,Points!$M$3:$N$102,2))</f>
        <v>0</v>
      </c>
      <c r="U61" s="26"/>
      <c r="V61" s="70">
        <f>SUM(J61:J63)+SUM(H67:H70)+N63+SUM(N67:N70)+SUM(Q61:Q64)+SUM(Q67:Q70)+SUM(T61:T64)+SUM(T67:T70)</f>
        <v>0</v>
      </c>
      <c r="W61" s="122"/>
      <c r="X61" s="122"/>
      <c r="Y61" s="50"/>
    </row>
    <row r="62" spans="1:25" ht="12.75">
      <c r="A62" s="83">
        <v>2</v>
      </c>
      <c r="B62" s="39"/>
      <c r="C62" s="19"/>
      <c r="D62" s="18"/>
      <c r="E62" s="9"/>
      <c r="F62" s="10"/>
      <c r="G62" s="12"/>
      <c r="H62" s="13"/>
      <c r="I62" s="14"/>
      <c r="J62" s="21">
        <f>VLOOKUP(D62,Points!$A$3:$H$15,3)+VLOOKUP(E62,Points!$A$3:$H$15,4)+VLOOKUP(F62,Points!$A$3:$H$15,5)</f>
        <v>0</v>
      </c>
      <c r="K62" s="25"/>
      <c r="L62" s="58" t="s">
        <v>10</v>
      </c>
      <c r="M62" s="9"/>
      <c r="N62" s="21" t="s">
        <v>9</v>
      </c>
      <c r="O62" s="21"/>
      <c r="P62" s="36"/>
      <c r="Q62" s="21" t="str">
        <f>IF(P62="","0",VLOOKUP(P62,Points!$Q$3:$R$102,2))</f>
        <v>0</v>
      </c>
      <c r="R62" s="21"/>
      <c r="S62" s="35"/>
      <c r="T62" s="21" t="str">
        <f>IF(S62="","0",VLOOKUP(S62,Points!$M$3:$N$102,2))</f>
        <v>0</v>
      </c>
      <c r="U62" s="26"/>
      <c r="V62" s="25"/>
      <c r="W62" s="122"/>
      <c r="X62" s="122"/>
      <c r="Y62" s="50"/>
    </row>
    <row r="63" spans="1:25" ht="12.75">
      <c r="A63" s="84">
        <v>3</v>
      </c>
      <c r="B63" s="39"/>
      <c r="C63" s="20"/>
      <c r="D63" s="18"/>
      <c r="E63" s="9"/>
      <c r="F63" s="10"/>
      <c r="G63" s="15"/>
      <c r="H63" s="16"/>
      <c r="I63" s="17"/>
      <c r="J63" s="21">
        <f>VLOOKUP(C63,Points!$A$3:$H$15,2)+VLOOKUP(D63,Points!$A$3:$H$15,3)+VLOOKUP(E63,Points!$A$3:$H$15,4)+VLOOKUP(F63,Points!$A$3:$H$15,5)+VLOOKUP(G63,Points!$A$3:$H$15,6)+VLOOKUP(H63,Points!$A$3:$H$15,7)+VLOOKUP(I63,Points!$A$3:$H$15,8)</f>
        <v>0</v>
      </c>
      <c r="K63" s="25"/>
      <c r="L63" s="58" t="s">
        <v>37</v>
      </c>
      <c r="M63" s="9"/>
      <c r="N63" s="21">
        <f>VLOOKUP(M61,Points!$A$3:$J$15,10)+IF(M62="","0",Points!$J$17)+IF(M63="","0",Points!$J$18)+IF(M64="","0",Points!$J$19)</f>
        <v>0</v>
      </c>
      <c r="O63" s="25"/>
      <c r="P63" s="36"/>
      <c r="Q63" s="21" t="str">
        <f>IF(P63="","0",VLOOKUP(P63,Points!$Q$3:$R$102,2))</f>
        <v>0</v>
      </c>
      <c r="R63" s="21"/>
      <c r="S63" s="35"/>
      <c r="T63" s="21" t="str">
        <f>IF(S63="","0",VLOOKUP(S63,Points!$M$3:$N$102,2))</f>
        <v>0</v>
      </c>
      <c r="U63" s="26"/>
      <c r="V63" s="40"/>
      <c r="W63" s="122"/>
      <c r="X63" s="122"/>
      <c r="Y63" s="50"/>
    </row>
    <row r="64" spans="1:25" ht="12.75">
      <c r="A64" s="76"/>
      <c r="B64" s="76"/>
      <c r="C64" s="76"/>
      <c r="D64" s="76"/>
      <c r="E64" s="76"/>
      <c r="F64" s="76"/>
      <c r="G64" s="76"/>
      <c r="H64" s="76"/>
      <c r="I64" s="76"/>
      <c r="J64" s="25"/>
      <c r="K64" s="25"/>
      <c r="L64" s="111" t="s">
        <v>174</v>
      </c>
      <c r="M64" s="73" t="str">
        <f>(IF(S61="Large Model","Yes",IF(S62="Large Model","Yes",IF(S63="Large Model","Yes",IF(S64="Large Model","Yes","No")))))</f>
        <v>No</v>
      </c>
      <c r="N64" s="25"/>
      <c r="O64" s="25"/>
      <c r="P64" s="36"/>
      <c r="Q64" s="21" t="str">
        <f>IF(P64="","0",VLOOKUP(P64,Points!$Q$3:$R$102,2))</f>
        <v>0</v>
      </c>
      <c r="R64" s="21"/>
      <c r="S64" s="35"/>
      <c r="T64" s="21" t="str">
        <f>IF(S64="","0",VLOOKUP(S64,Points!$M$3:$N$102,2))</f>
        <v>0</v>
      </c>
      <c r="U64" s="26"/>
      <c r="V64" s="40"/>
      <c r="W64" s="8"/>
      <c r="X64" s="56">
        <f>SUM(V61*W64)</f>
        <v>0</v>
      </c>
      <c r="Y64" s="50"/>
    </row>
    <row r="65" spans="1:25" ht="12.75">
      <c r="A65" s="49"/>
      <c r="B65" s="123"/>
      <c r="C65" s="26"/>
      <c r="D65" s="26"/>
      <c r="E65" s="26"/>
      <c r="F65" s="26"/>
      <c r="G65" s="26"/>
      <c r="H65" s="26"/>
      <c r="I65" s="26"/>
      <c r="J65" s="25"/>
      <c r="K65" s="25"/>
      <c r="L65" s="26"/>
      <c r="M65" s="26"/>
      <c r="N65" s="26"/>
      <c r="O65" s="26"/>
      <c r="P65" s="75"/>
      <c r="Q65" s="25"/>
      <c r="R65" s="25"/>
      <c r="S65" s="25"/>
      <c r="T65" s="25"/>
      <c r="U65" s="25"/>
      <c r="V65" s="25"/>
      <c r="W65" s="26"/>
      <c r="X65" s="42"/>
      <c r="Y65" s="50"/>
    </row>
    <row r="66" spans="1:25" ht="12.75">
      <c r="A66" s="49"/>
      <c r="B66" s="124"/>
      <c r="C66" s="26"/>
      <c r="D66" s="126" t="s">
        <v>121</v>
      </c>
      <c r="E66" s="127"/>
      <c r="F66" s="127"/>
      <c r="G66" s="128"/>
      <c r="H66" s="21" t="s">
        <v>9</v>
      </c>
      <c r="I66" s="26"/>
      <c r="J66" s="40"/>
      <c r="K66" s="40"/>
      <c r="L66" s="129" t="s">
        <v>29</v>
      </c>
      <c r="M66" s="129"/>
      <c r="N66" s="21" t="s">
        <v>9</v>
      </c>
      <c r="O66" s="42"/>
      <c r="P66" s="58" t="s">
        <v>190</v>
      </c>
      <c r="Q66" s="21" t="s">
        <v>9</v>
      </c>
      <c r="R66" s="21"/>
      <c r="S66" s="59" t="s">
        <v>51</v>
      </c>
      <c r="T66" s="77" t="s">
        <v>9</v>
      </c>
      <c r="U66" s="40"/>
      <c r="V66" s="76"/>
      <c r="W66" s="76"/>
      <c r="X66" s="76"/>
      <c r="Y66" s="50"/>
    </row>
    <row r="67" spans="1:25" ht="12.75" customHeight="1">
      <c r="A67" s="49"/>
      <c r="B67" s="124"/>
      <c r="C67" s="26"/>
      <c r="D67" s="118"/>
      <c r="E67" s="119"/>
      <c r="F67" s="119"/>
      <c r="G67" s="120"/>
      <c r="H67" s="21" t="str">
        <f>IF(D67="","0",VLOOKUP(D67,Points!$Y$3:$Z$102,2))</f>
        <v>0</v>
      </c>
      <c r="I67" s="26"/>
      <c r="J67" s="40"/>
      <c r="K67" s="41" t="s">
        <v>40</v>
      </c>
      <c r="L67" s="121"/>
      <c r="M67" s="121"/>
      <c r="N67" s="21" t="str">
        <f>IF(L67="","0",VLOOKUP(L67,Points!$U$3:$V$102,2))</f>
        <v>0</v>
      </c>
      <c r="O67" s="42"/>
      <c r="P67" s="36"/>
      <c r="Q67" s="21" t="str">
        <f>IF(P67="","0",VLOOKUP(P67,Points!$Q$3:$R$102,2))</f>
        <v>0</v>
      </c>
      <c r="R67" s="26"/>
      <c r="S67" s="35"/>
      <c r="T67" s="28"/>
      <c r="U67" s="40"/>
      <c r="V67" s="76"/>
      <c r="W67" s="76"/>
      <c r="X67" s="76"/>
      <c r="Y67" s="50"/>
    </row>
    <row r="68" spans="1:25" ht="12.75" customHeight="1">
      <c r="A68" s="49"/>
      <c r="B68" s="125"/>
      <c r="C68" s="26"/>
      <c r="D68" s="118"/>
      <c r="E68" s="119"/>
      <c r="F68" s="119"/>
      <c r="G68" s="120"/>
      <c r="H68" s="21" t="str">
        <f>IF(D68="","0",VLOOKUP(D68,Points!$Y$3:$Z$102,2))</f>
        <v>0</v>
      </c>
      <c r="I68" s="26"/>
      <c r="J68" s="40"/>
      <c r="K68" s="41" t="s">
        <v>41</v>
      </c>
      <c r="L68" s="121"/>
      <c r="M68" s="121"/>
      <c r="N68" s="21" t="str">
        <f>IF(L68="","0",ROUNDUP((VLOOKUP(L68,Points!$U$3:$V$102,2)/2),0))</f>
        <v>0</v>
      </c>
      <c r="O68" s="42"/>
      <c r="P68" s="36"/>
      <c r="Q68" s="21" t="str">
        <f>IF(P68="","0",VLOOKUP(P68,Points!$Q$3:$R$102,2))</f>
        <v>0</v>
      </c>
      <c r="R68" s="26"/>
      <c r="S68" s="35"/>
      <c r="T68" s="28"/>
      <c r="U68" s="40"/>
      <c r="V68" s="76"/>
      <c r="W68" s="76"/>
      <c r="X68" s="76"/>
      <c r="Y68" s="50"/>
    </row>
    <row r="69" spans="1:25" ht="12.75" customHeight="1">
      <c r="A69" s="49"/>
      <c r="B69" s="76"/>
      <c r="C69" s="26"/>
      <c r="D69" s="118"/>
      <c r="E69" s="119"/>
      <c r="F69" s="119"/>
      <c r="G69" s="120"/>
      <c r="H69" s="21" t="str">
        <f>IF(D69="","0",VLOOKUP(D69,Points!$Y$3:$Z$102,2))</f>
        <v>0</v>
      </c>
      <c r="I69" s="26"/>
      <c r="J69" s="40"/>
      <c r="K69" s="41" t="s">
        <v>40</v>
      </c>
      <c r="L69" s="121"/>
      <c r="M69" s="121"/>
      <c r="N69" s="21" t="str">
        <f>IF(L69="","0",VLOOKUP(L69,Points!$U$3:$V$102,2))</f>
        <v>0</v>
      </c>
      <c r="O69" s="42"/>
      <c r="P69" s="36"/>
      <c r="Q69" s="21" t="str">
        <f>IF(P69="","0",VLOOKUP(P69,Points!$Q$3:$R$102,2))</f>
        <v>0</v>
      </c>
      <c r="R69" s="21"/>
      <c r="S69" s="35"/>
      <c r="T69" s="28"/>
      <c r="U69" s="40"/>
      <c r="V69" s="76"/>
      <c r="W69" s="76"/>
      <c r="X69" s="76"/>
      <c r="Y69" s="50"/>
    </row>
    <row r="70" spans="1:25" ht="12.75" customHeight="1">
      <c r="A70" s="49"/>
      <c r="B70" s="75" t="str">
        <f>IF(V61&gt;Points!$A$17,"Elite","Core")</f>
        <v>Core</v>
      </c>
      <c r="C70" s="26"/>
      <c r="D70" s="118"/>
      <c r="E70" s="119"/>
      <c r="F70" s="119"/>
      <c r="G70" s="120"/>
      <c r="H70" s="21" t="str">
        <f>IF(D70="","0",VLOOKUP(D70,Points!$Y$3:$Z$102,2))</f>
        <v>0</v>
      </c>
      <c r="I70" s="26"/>
      <c r="J70" s="40"/>
      <c r="K70" s="41" t="s">
        <v>41</v>
      </c>
      <c r="L70" s="121"/>
      <c r="M70" s="121"/>
      <c r="N70" s="21" t="str">
        <f>IF(L70="","0",ROUNDUP((VLOOKUP(L70,Points!$U$3:$V$102,2)/2),0))</f>
        <v>0</v>
      </c>
      <c r="O70" s="42"/>
      <c r="P70" s="36"/>
      <c r="Q70" s="21" t="str">
        <f>IF(P70="","0",VLOOKUP(P70,Points!$Q$3:$R$102,2))</f>
        <v>0</v>
      </c>
      <c r="R70" s="21"/>
      <c r="S70" s="35"/>
      <c r="T70" s="28"/>
      <c r="U70" s="40"/>
      <c r="V70" s="76"/>
      <c r="W70" s="76"/>
      <c r="X70" s="76"/>
      <c r="Y70" s="50"/>
    </row>
    <row r="71" spans="1:25" ht="12.75" customHeight="1">
      <c r="A71" s="51"/>
      <c r="B71" s="81"/>
      <c r="C71" s="53"/>
      <c r="D71" s="53"/>
      <c r="E71" s="53"/>
      <c r="F71" s="53"/>
      <c r="G71" s="53"/>
      <c r="H71" s="53"/>
      <c r="I71" s="53"/>
      <c r="J71" s="52"/>
      <c r="K71" s="52"/>
      <c r="L71" s="54"/>
      <c r="M71" s="54"/>
      <c r="N71" s="54"/>
      <c r="O71" s="54"/>
      <c r="P71" s="80"/>
      <c r="Q71" s="52"/>
      <c r="R71" s="52"/>
      <c r="S71" s="52"/>
      <c r="T71" s="52"/>
      <c r="U71" s="52"/>
      <c r="V71" s="52"/>
      <c r="W71" s="54"/>
      <c r="X71" s="54"/>
      <c r="Y71" s="55"/>
    </row>
    <row r="73" spans="1:25" ht="12.75">
      <c r="A73" s="43"/>
      <c r="B73" s="44"/>
      <c r="C73" s="45"/>
      <c r="D73" s="45"/>
      <c r="E73" s="45"/>
      <c r="F73" s="45"/>
      <c r="G73" s="45"/>
      <c r="H73" s="45"/>
      <c r="I73" s="45"/>
      <c r="J73" s="46"/>
      <c r="K73" s="46"/>
      <c r="L73" s="45"/>
      <c r="M73" s="45"/>
      <c r="N73" s="45"/>
      <c r="O73" s="44"/>
      <c r="P73" s="79"/>
      <c r="Q73" s="47"/>
      <c r="R73" s="47"/>
      <c r="S73" s="47"/>
      <c r="T73" s="47"/>
      <c r="U73" s="47"/>
      <c r="V73" s="46"/>
      <c r="W73" s="44"/>
      <c r="X73" s="44"/>
      <c r="Y73" s="48"/>
    </row>
    <row r="74" spans="1:25" ht="12.75" customHeight="1">
      <c r="A74" s="49"/>
      <c r="B74" s="57" t="s">
        <v>188</v>
      </c>
      <c r="C74" s="8" t="s">
        <v>1</v>
      </c>
      <c r="D74" s="8" t="s">
        <v>2</v>
      </c>
      <c r="E74" s="8" t="s">
        <v>3</v>
      </c>
      <c r="F74" s="8" t="s">
        <v>4</v>
      </c>
      <c r="G74" s="8" t="s">
        <v>5</v>
      </c>
      <c r="H74" s="8" t="s">
        <v>6</v>
      </c>
      <c r="I74" s="8" t="s">
        <v>7</v>
      </c>
      <c r="J74" s="21" t="s">
        <v>9</v>
      </c>
      <c r="K74" s="25"/>
      <c r="L74" s="58" t="s">
        <v>39</v>
      </c>
      <c r="M74" s="8"/>
      <c r="N74" s="8" t="s">
        <v>38</v>
      </c>
      <c r="O74" s="21"/>
      <c r="P74" s="58" t="s">
        <v>8</v>
      </c>
      <c r="Q74" s="21" t="s">
        <v>9</v>
      </c>
      <c r="R74" s="21"/>
      <c r="S74" s="59" t="s">
        <v>138</v>
      </c>
      <c r="T74" s="21" t="s">
        <v>9</v>
      </c>
      <c r="U74" s="26"/>
      <c r="V74" s="38" t="s">
        <v>0</v>
      </c>
      <c r="W74" s="122" t="s">
        <v>49</v>
      </c>
      <c r="X74" s="122" t="s">
        <v>50</v>
      </c>
      <c r="Y74" s="50"/>
    </row>
    <row r="75" spans="1:25" ht="12.75">
      <c r="A75" s="83">
        <v>1</v>
      </c>
      <c r="B75" s="39"/>
      <c r="C75" s="11"/>
      <c r="D75" s="9"/>
      <c r="E75" s="9"/>
      <c r="F75" s="9"/>
      <c r="G75" s="11"/>
      <c r="H75" s="11"/>
      <c r="I75" s="11"/>
      <c r="J75" s="21">
        <f>VLOOKUP(C75,Points!$A$3:$H$15,2)+VLOOKUP(D75,Points!$A$3:$H$15,3)+VLOOKUP(E75,Points!$A$3:$H$15,4)+VLOOKUP(F75,Points!$A$3:$H$15,5)+VLOOKUP(G75,Points!$A$3:$H$15,6)+VLOOKUP(H75,Points!$A$3:$H$15,7)+VLOOKUP(I75,Points!$A$3:$H$15,8)</f>
        <v>0</v>
      </c>
      <c r="K75" s="25"/>
      <c r="L75" s="58" t="s">
        <v>94</v>
      </c>
      <c r="M75" s="9"/>
      <c r="N75" s="8">
        <f>SUM(M75:M77)+(IF(S75="Large Model","1",IF(S76="Large Model","1",IF(S77="Large Model","1",IF(S78="Large Model","1","0")))))</f>
        <v>0</v>
      </c>
      <c r="O75" s="21"/>
      <c r="P75" s="36"/>
      <c r="Q75" s="21" t="str">
        <f>IF(P75="","0",VLOOKUP(P75,Points!$Q$3:$R$102,2))</f>
        <v>0</v>
      </c>
      <c r="R75" s="21"/>
      <c r="S75" s="35"/>
      <c r="T75" s="21" t="str">
        <f>IF(S75="","0",VLOOKUP(S75,Points!$M$3:$N$102,2))</f>
        <v>0</v>
      </c>
      <c r="U75" s="26"/>
      <c r="V75" s="70">
        <f>SUM(J75:J77)+SUM(H81:H84)+N77+SUM(N81:N84)+SUM(Q75:Q78)+SUM(Q81:Q84)+SUM(T75:T78)+SUM(T81:T84)</f>
        <v>0</v>
      </c>
      <c r="W75" s="122"/>
      <c r="X75" s="122"/>
      <c r="Y75" s="50"/>
    </row>
    <row r="76" spans="1:25" ht="12.75">
      <c r="A76" s="83">
        <v>2</v>
      </c>
      <c r="B76" s="39"/>
      <c r="C76" s="19"/>
      <c r="D76" s="18"/>
      <c r="E76" s="9"/>
      <c r="F76" s="10"/>
      <c r="G76" s="12"/>
      <c r="H76" s="13"/>
      <c r="I76" s="14"/>
      <c r="J76" s="21">
        <f>VLOOKUP(D76,Points!$A$3:$H$15,3)+VLOOKUP(E76,Points!$A$3:$H$15,4)+VLOOKUP(F76,Points!$A$3:$H$15,5)</f>
        <v>0</v>
      </c>
      <c r="K76" s="25"/>
      <c r="L76" s="58" t="s">
        <v>10</v>
      </c>
      <c r="M76" s="9"/>
      <c r="N76" s="21" t="s">
        <v>9</v>
      </c>
      <c r="O76" s="21"/>
      <c r="P76" s="36"/>
      <c r="Q76" s="21" t="str">
        <f>IF(P76="","0",VLOOKUP(P76,Points!$Q$3:$R$102,2))</f>
        <v>0</v>
      </c>
      <c r="R76" s="21"/>
      <c r="S76" s="35"/>
      <c r="T76" s="21" t="str">
        <f>IF(S76="","0",VLOOKUP(S76,Points!$M$3:$N$102,2))</f>
        <v>0</v>
      </c>
      <c r="U76" s="26"/>
      <c r="V76" s="25"/>
      <c r="W76" s="122"/>
      <c r="X76" s="122"/>
      <c r="Y76" s="50"/>
    </row>
    <row r="77" spans="1:25" ht="12.75">
      <c r="A77" s="84">
        <v>3</v>
      </c>
      <c r="B77" s="39"/>
      <c r="C77" s="20"/>
      <c r="D77" s="18"/>
      <c r="E77" s="9"/>
      <c r="F77" s="10"/>
      <c r="G77" s="15"/>
      <c r="H77" s="16"/>
      <c r="I77" s="17"/>
      <c r="J77" s="21">
        <f>VLOOKUP(C77,Points!$A$3:$H$15,2)+VLOOKUP(D77,Points!$A$3:$H$15,3)+VLOOKUP(E77,Points!$A$3:$H$15,4)+VLOOKUP(F77,Points!$A$3:$H$15,5)+VLOOKUP(G77,Points!$A$3:$H$15,6)+VLOOKUP(H77,Points!$A$3:$H$15,7)+VLOOKUP(I77,Points!$A$3:$H$15,8)</f>
        <v>0</v>
      </c>
      <c r="K77" s="25"/>
      <c r="L77" s="58" t="s">
        <v>37</v>
      </c>
      <c r="M77" s="9"/>
      <c r="N77" s="21">
        <f>VLOOKUP(M75,Points!$A$3:$J$15,10)+IF(M76="","0",Points!$J$17)+IF(M77="","0",Points!$J$18)+IF(M78="","0",Points!$J$19)</f>
        <v>0</v>
      </c>
      <c r="O77" s="25"/>
      <c r="P77" s="36"/>
      <c r="Q77" s="21" t="str">
        <f>IF(P77="","0",VLOOKUP(P77,Points!$Q$3:$R$102,2))</f>
        <v>0</v>
      </c>
      <c r="R77" s="21"/>
      <c r="S77" s="35"/>
      <c r="T77" s="21" t="str">
        <f>IF(S77="","0",VLOOKUP(S77,Points!$M$3:$N$102,2))</f>
        <v>0</v>
      </c>
      <c r="U77" s="26"/>
      <c r="V77" s="40"/>
      <c r="W77" s="122"/>
      <c r="X77" s="122"/>
      <c r="Y77" s="50"/>
    </row>
    <row r="78" spans="1:25" ht="12.75">
      <c r="A78" s="76"/>
      <c r="B78" s="76"/>
      <c r="C78" s="76"/>
      <c r="D78" s="76"/>
      <c r="E78" s="76"/>
      <c r="F78" s="76"/>
      <c r="G78" s="76"/>
      <c r="H78" s="76"/>
      <c r="I78" s="76"/>
      <c r="J78" s="25"/>
      <c r="K78" s="25"/>
      <c r="L78" s="111" t="s">
        <v>174</v>
      </c>
      <c r="M78" s="73" t="str">
        <f>(IF(S75="Large Model","Yes",IF(S76="Large Model","Yes",IF(S77="Large Model","Yes",IF(S78="Large Model","Yes","No")))))</f>
        <v>No</v>
      </c>
      <c r="N78" s="25"/>
      <c r="O78" s="25"/>
      <c r="P78" s="36"/>
      <c r="Q78" s="21" t="str">
        <f>IF(P78="","0",VLOOKUP(P78,Points!$Q$3:$R$102,2))</f>
        <v>0</v>
      </c>
      <c r="R78" s="21"/>
      <c r="S78" s="35"/>
      <c r="T78" s="21" t="str">
        <f>IF(S78="","0",VLOOKUP(S78,Points!$M$3:$N$102,2))</f>
        <v>0</v>
      </c>
      <c r="U78" s="26"/>
      <c r="V78" s="40"/>
      <c r="W78" s="8"/>
      <c r="X78" s="56">
        <f>SUM(V75*W78)</f>
        <v>0</v>
      </c>
      <c r="Y78" s="50"/>
    </row>
    <row r="79" spans="1:25" ht="12.75">
      <c r="A79" s="49"/>
      <c r="B79" s="123"/>
      <c r="C79" s="26"/>
      <c r="D79" s="26"/>
      <c r="E79" s="26"/>
      <c r="F79" s="26"/>
      <c r="G79" s="26"/>
      <c r="H79" s="26"/>
      <c r="I79" s="26"/>
      <c r="J79" s="25"/>
      <c r="K79" s="25"/>
      <c r="L79" s="26"/>
      <c r="M79" s="26"/>
      <c r="N79" s="26"/>
      <c r="O79" s="26"/>
      <c r="P79" s="75"/>
      <c r="Q79" s="25"/>
      <c r="R79" s="25"/>
      <c r="S79" s="25"/>
      <c r="T79" s="25"/>
      <c r="U79" s="25"/>
      <c r="V79" s="25"/>
      <c r="W79" s="26"/>
      <c r="X79" s="42"/>
      <c r="Y79" s="50"/>
    </row>
    <row r="80" spans="1:25" ht="12.75">
      <c r="A80" s="49"/>
      <c r="B80" s="124"/>
      <c r="C80" s="26"/>
      <c r="D80" s="126" t="s">
        <v>121</v>
      </c>
      <c r="E80" s="127"/>
      <c r="F80" s="127"/>
      <c r="G80" s="128"/>
      <c r="H80" s="21" t="s">
        <v>9</v>
      </c>
      <c r="I80" s="26"/>
      <c r="J80" s="40"/>
      <c r="K80" s="40"/>
      <c r="L80" s="129" t="s">
        <v>29</v>
      </c>
      <c r="M80" s="129"/>
      <c r="N80" s="21" t="s">
        <v>9</v>
      </c>
      <c r="O80" s="42"/>
      <c r="P80" s="58" t="s">
        <v>190</v>
      </c>
      <c r="Q80" s="21" t="s">
        <v>9</v>
      </c>
      <c r="R80" s="21"/>
      <c r="S80" s="59" t="s">
        <v>51</v>
      </c>
      <c r="T80" s="77" t="s">
        <v>9</v>
      </c>
      <c r="U80" s="40"/>
      <c r="V80" s="76"/>
      <c r="W80" s="76"/>
      <c r="X80" s="76"/>
      <c r="Y80" s="50"/>
    </row>
    <row r="81" spans="1:25" ht="12.75" customHeight="1">
      <c r="A81" s="49"/>
      <c r="B81" s="124"/>
      <c r="C81" s="26"/>
      <c r="D81" s="118"/>
      <c r="E81" s="119"/>
      <c r="F81" s="119"/>
      <c r="G81" s="120"/>
      <c r="H81" s="21" t="str">
        <f>IF(D81="","0",VLOOKUP(D81,Points!$Y$3:$Z$102,2))</f>
        <v>0</v>
      </c>
      <c r="I81" s="26"/>
      <c r="J81" s="40"/>
      <c r="K81" s="41" t="s">
        <v>40</v>
      </c>
      <c r="L81" s="121"/>
      <c r="M81" s="121"/>
      <c r="N81" s="21" t="str">
        <f>IF(L81="","0",VLOOKUP(L81,Points!$U$3:$V$102,2))</f>
        <v>0</v>
      </c>
      <c r="O81" s="42"/>
      <c r="P81" s="36"/>
      <c r="Q81" s="21" t="str">
        <f>IF(P81="","0",VLOOKUP(P81,Points!$Q$3:$R$102,2))</f>
        <v>0</v>
      </c>
      <c r="R81" s="26"/>
      <c r="S81" s="35"/>
      <c r="T81" s="28"/>
      <c r="U81" s="40"/>
      <c r="V81" s="76"/>
      <c r="W81" s="76"/>
      <c r="X81" s="76"/>
      <c r="Y81" s="50"/>
    </row>
    <row r="82" spans="1:25" ht="12.75" customHeight="1">
      <c r="A82" s="49"/>
      <c r="B82" s="125"/>
      <c r="C82" s="26"/>
      <c r="D82" s="118"/>
      <c r="E82" s="119"/>
      <c r="F82" s="119"/>
      <c r="G82" s="120"/>
      <c r="H82" s="21" t="str">
        <f>IF(D82="","0",VLOOKUP(D82,Points!$Y$3:$Z$102,2))</f>
        <v>0</v>
      </c>
      <c r="I82" s="26"/>
      <c r="J82" s="40"/>
      <c r="K82" s="41" t="s">
        <v>41</v>
      </c>
      <c r="L82" s="121"/>
      <c r="M82" s="121"/>
      <c r="N82" s="21" t="str">
        <f>IF(L82="","0",ROUNDUP((VLOOKUP(L82,Points!$U$3:$V$102,2)/2),0))</f>
        <v>0</v>
      </c>
      <c r="O82" s="42"/>
      <c r="P82" s="36"/>
      <c r="Q82" s="21" t="str">
        <f>IF(P82="","0",VLOOKUP(P82,Points!$Q$3:$R$102,2))</f>
        <v>0</v>
      </c>
      <c r="R82" s="26"/>
      <c r="S82" s="35"/>
      <c r="T82" s="28"/>
      <c r="U82" s="40"/>
      <c r="V82" s="76"/>
      <c r="W82" s="76"/>
      <c r="X82" s="76"/>
      <c r="Y82" s="50"/>
    </row>
    <row r="83" spans="1:25" ht="12.75" customHeight="1">
      <c r="A83" s="49"/>
      <c r="B83" s="76"/>
      <c r="C83" s="26"/>
      <c r="D83" s="118"/>
      <c r="E83" s="119"/>
      <c r="F83" s="119"/>
      <c r="G83" s="120"/>
      <c r="H83" s="21" t="str">
        <f>IF(D83="","0",VLOOKUP(D83,Points!$Y$3:$Z$102,2))</f>
        <v>0</v>
      </c>
      <c r="I83" s="26"/>
      <c r="J83" s="40"/>
      <c r="K83" s="41" t="s">
        <v>40</v>
      </c>
      <c r="L83" s="121"/>
      <c r="M83" s="121"/>
      <c r="N83" s="21" t="str">
        <f>IF(L83="","0",VLOOKUP(L83,Points!$U$3:$V$102,2))</f>
        <v>0</v>
      </c>
      <c r="O83" s="42"/>
      <c r="P83" s="36"/>
      <c r="Q83" s="21" t="str">
        <f>IF(P83="","0",VLOOKUP(P83,Points!$Q$3:$R$102,2))</f>
        <v>0</v>
      </c>
      <c r="R83" s="21"/>
      <c r="S83" s="35"/>
      <c r="T83" s="28"/>
      <c r="U83" s="40"/>
      <c r="V83" s="76"/>
      <c r="W83" s="76"/>
      <c r="X83" s="76"/>
      <c r="Y83" s="50"/>
    </row>
    <row r="84" spans="1:25" ht="12.75" customHeight="1">
      <c r="A84" s="49"/>
      <c r="B84" s="75" t="str">
        <f>IF(V75&gt;Points!$A$17,"Elite","Core")</f>
        <v>Core</v>
      </c>
      <c r="C84" s="26"/>
      <c r="D84" s="118"/>
      <c r="E84" s="119"/>
      <c r="F84" s="119"/>
      <c r="G84" s="120"/>
      <c r="H84" s="21" t="str">
        <f>IF(D84="","0",VLOOKUP(D84,Points!$Y$3:$Z$102,2))</f>
        <v>0</v>
      </c>
      <c r="I84" s="26"/>
      <c r="J84" s="40"/>
      <c r="K84" s="41" t="s">
        <v>41</v>
      </c>
      <c r="L84" s="121"/>
      <c r="M84" s="121"/>
      <c r="N84" s="21" t="str">
        <f>IF(L84="","0",ROUNDUP((VLOOKUP(L84,Points!$U$3:$V$102,2)/2),0))</f>
        <v>0</v>
      </c>
      <c r="O84" s="42"/>
      <c r="P84" s="36"/>
      <c r="Q84" s="21" t="str">
        <f>IF(P84="","0",VLOOKUP(P84,Points!$Q$3:$R$102,2))</f>
        <v>0</v>
      </c>
      <c r="R84" s="21"/>
      <c r="S84" s="35"/>
      <c r="T84" s="28"/>
      <c r="U84" s="40"/>
      <c r="V84" s="76"/>
      <c r="W84" s="76"/>
      <c r="X84" s="76"/>
      <c r="Y84" s="50"/>
    </row>
    <row r="85" spans="1:25" ht="12.75" customHeight="1">
      <c r="A85" s="51"/>
      <c r="B85" s="81"/>
      <c r="C85" s="53"/>
      <c r="D85" s="53"/>
      <c r="E85" s="53"/>
      <c r="F85" s="53"/>
      <c r="G85" s="53"/>
      <c r="H85" s="53"/>
      <c r="I85" s="53"/>
      <c r="J85" s="52"/>
      <c r="K85" s="52"/>
      <c r="L85" s="54"/>
      <c r="M85" s="54"/>
      <c r="N85" s="54"/>
      <c r="O85" s="54"/>
      <c r="P85" s="80"/>
      <c r="Q85" s="52"/>
      <c r="R85" s="52"/>
      <c r="S85" s="52"/>
      <c r="T85" s="52"/>
      <c r="U85" s="52"/>
      <c r="V85" s="52"/>
      <c r="W85" s="54"/>
      <c r="X85" s="54"/>
      <c r="Y85" s="55"/>
    </row>
    <row r="86" ht="12.75">
      <c r="B86" s="82"/>
    </row>
    <row r="87" spans="1:25" ht="12.75">
      <c r="A87" s="43"/>
      <c r="B87" s="44"/>
      <c r="C87" s="45"/>
      <c r="D87" s="45"/>
      <c r="E87" s="45"/>
      <c r="F87" s="45"/>
      <c r="G87" s="45"/>
      <c r="H87" s="45"/>
      <c r="I87" s="45"/>
      <c r="J87" s="46"/>
      <c r="K87" s="46"/>
      <c r="L87" s="45"/>
      <c r="M87" s="45"/>
      <c r="N87" s="45"/>
      <c r="O87" s="44"/>
      <c r="P87" s="79"/>
      <c r="Q87" s="47"/>
      <c r="R87" s="47"/>
      <c r="S87" s="47"/>
      <c r="T87" s="47"/>
      <c r="U87" s="47"/>
      <c r="V87" s="46"/>
      <c r="W87" s="44"/>
      <c r="X87" s="44"/>
      <c r="Y87" s="48"/>
    </row>
    <row r="88" spans="1:25" ht="12.75" customHeight="1">
      <c r="A88" s="49"/>
      <c r="B88" s="57" t="s">
        <v>188</v>
      </c>
      <c r="C88" s="8" t="s">
        <v>1</v>
      </c>
      <c r="D88" s="8" t="s">
        <v>2</v>
      </c>
      <c r="E88" s="8" t="s">
        <v>3</v>
      </c>
      <c r="F88" s="8" t="s">
        <v>4</v>
      </c>
      <c r="G88" s="8" t="s">
        <v>5</v>
      </c>
      <c r="H88" s="8" t="s">
        <v>6</v>
      </c>
      <c r="I88" s="8" t="s">
        <v>7</v>
      </c>
      <c r="J88" s="21" t="s">
        <v>9</v>
      </c>
      <c r="K88" s="25"/>
      <c r="L88" s="58" t="s">
        <v>39</v>
      </c>
      <c r="M88" s="8"/>
      <c r="N88" s="8" t="s">
        <v>38</v>
      </c>
      <c r="O88" s="21"/>
      <c r="P88" s="58" t="s">
        <v>8</v>
      </c>
      <c r="Q88" s="21" t="s">
        <v>9</v>
      </c>
      <c r="R88" s="21"/>
      <c r="S88" s="59" t="s">
        <v>138</v>
      </c>
      <c r="T88" s="21" t="s">
        <v>9</v>
      </c>
      <c r="U88" s="26"/>
      <c r="V88" s="38" t="s">
        <v>0</v>
      </c>
      <c r="W88" s="122" t="s">
        <v>49</v>
      </c>
      <c r="X88" s="122" t="s">
        <v>50</v>
      </c>
      <c r="Y88" s="50"/>
    </row>
    <row r="89" spans="1:25" ht="12.75">
      <c r="A89" s="83">
        <v>1</v>
      </c>
      <c r="B89" s="39"/>
      <c r="C89" s="11"/>
      <c r="D89" s="9"/>
      <c r="E89" s="9"/>
      <c r="F89" s="9"/>
      <c r="G89" s="11"/>
      <c r="H89" s="11"/>
      <c r="I89" s="11"/>
      <c r="J89" s="21">
        <f>VLOOKUP(C89,Points!$A$3:$H$15,2)+VLOOKUP(D89,Points!$A$3:$H$15,3)+VLOOKUP(E89,Points!$A$3:$H$15,4)+VLOOKUP(F89,Points!$A$3:$H$15,5)+VLOOKUP(G89,Points!$A$3:$H$15,6)+VLOOKUP(H89,Points!$A$3:$H$15,7)+VLOOKUP(I89,Points!$A$3:$H$15,8)</f>
        <v>0</v>
      </c>
      <c r="K89" s="25"/>
      <c r="L89" s="58" t="s">
        <v>94</v>
      </c>
      <c r="M89" s="9"/>
      <c r="N89" s="8">
        <f>SUM(M89:M91)+(IF(S89="Large Model","1",IF(S90="Large Model","1",IF(S91="Large Model","1",IF(S92="Large Model","1","0")))))</f>
        <v>0</v>
      </c>
      <c r="O89" s="21"/>
      <c r="P89" s="36"/>
      <c r="Q89" s="21" t="str">
        <f>IF(P89="","0",VLOOKUP(P89,Points!$Q$3:$R$102,2))</f>
        <v>0</v>
      </c>
      <c r="R89" s="21"/>
      <c r="S89" s="35"/>
      <c r="T89" s="21" t="str">
        <f>IF(S89="","0",VLOOKUP(S89,Points!$M$3:$N$102,2))</f>
        <v>0</v>
      </c>
      <c r="U89" s="26"/>
      <c r="V89" s="70">
        <f>SUM(J89:J91)+SUM(H95:H98)+N91+SUM(N95:N98)+SUM(Q89:Q92)+SUM(Q95:Q98)+SUM(T89:T92)+SUM(T95:T98)</f>
        <v>0</v>
      </c>
      <c r="W89" s="122"/>
      <c r="X89" s="122"/>
      <c r="Y89" s="50"/>
    </row>
    <row r="90" spans="1:25" ht="12.75">
      <c r="A90" s="83">
        <v>2</v>
      </c>
      <c r="B90" s="39"/>
      <c r="C90" s="19"/>
      <c r="D90" s="18"/>
      <c r="E90" s="9"/>
      <c r="F90" s="10"/>
      <c r="G90" s="12"/>
      <c r="H90" s="13"/>
      <c r="I90" s="14"/>
      <c r="J90" s="21">
        <f>VLOOKUP(D90,Points!$A$3:$H$15,3)+VLOOKUP(E90,Points!$A$3:$H$15,4)+VLOOKUP(F90,Points!$A$3:$H$15,5)</f>
        <v>0</v>
      </c>
      <c r="K90" s="25"/>
      <c r="L90" s="58" t="s">
        <v>10</v>
      </c>
      <c r="M90" s="9"/>
      <c r="N90" s="21" t="s">
        <v>9</v>
      </c>
      <c r="O90" s="21"/>
      <c r="P90" s="36"/>
      <c r="Q90" s="21" t="str">
        <f>IF(P90="","0",VLOOKUP(P90,Points!$Q$3:$R$102,2))</f>
        <v>0</v>
      </c>
      <c r="R90" s="21"/>
      <c r="S90" s="35"/>
      <c r="T90" s="21" t="str">
        <f>IF(S90="","0",VLOOKUP(S90,Points!$M$3:$N$102,2))</f>
        <v>0</v>
      </c>
      <c r="U90" s="26"/>
      <c r="V90" s="25"/>
      <c r="W90" s="122"/>
      <c r="X90" s="122"/>
      <c r="Y90" s="50"/>
    </row>
    <row r="91" spans="1:25" ht="12.75">
      <c r="A91" s="84">
        <v>3</v>
      </c>
      <c r="B91" s="39"/>
      <c r="C91" s="20"/>
      <c r="D91" s="18"/>
      <c r="E91" s="9"/>
      <c r="F91" s="10"/>
      <c r="G91" s="15"/>
      <c r="H91" s="16"/>
      <c r="I91" s="17"/>
      <c r="J91" s="21">
        <f>VLOOKUP(C91,Points!$A$3:$H$15,2)+VLOOKUP(D91,Points!$A$3:$H$15,3)+VLOOKUP(E91,Points!$A$3:$H$15,4)+VLOOKUP(F91,Points!$A$3:$H$15,5)+VLOOKUP(G91,Points!$A$3:$H$15,6)+VLOOKUP(H91,Points!$A$3:$H$15,7)+VLOOKUP(I91,Points!$A$3:$H$15,8)</f>
        <v>0</v>
      </c>
      <c r="K91" s="25"/>
      <c r="L91" s="58" t="s">
        <v>37</v>
      </c>
      <c r="M91" s="9"/>
      <c r="N91" s="21">
        <f>VLOOKUP(M89,Points!$A$3:$J$15,10)+IF(M90="","0",Points!$J$17)+IF(M91="","0",Points!$J$18)+IF(M92="","0",Points!$J$19)</f>
        <v>0</v>
      </c>
      <c r="O91" s="25"/>
      <c r="P91" s="36"/>
      <c r="Q91" s="21" t="str">
        <f>IF(P91="","0",VLOOKUP(P91,Points!$Q$3:$R$102,2))</f>
        <v>0</v>
      </c>
      <c r="R91" s="21"/>
      <c r="S91" s="35"/>
      <c r="T91" s="21" t="str">
        <f>IF(S91="","0",VLOOKUP(S91,Points!$M$3:$N$102,2))</f>
        <v>0</v>
      </c>
      <c r="U91" s="26"/>
      <c r="V91" s="40"/>
      <c r="W91" s="122"/>
      <c r="X91" s="122"/>
      <c r="Y91" s="50"/>
    </row>
    <row r="92" spans="1:25" ht="12.75">
      <c r="A92" s="76"/>
      <c r="B92" s="76"/>
      <c r="C92" s="76"/>
      <c r="D92" s="76"/>
      <c r="E92" s="76"/>
      <c r="F92" s="76"/>
      <c r="G92" s="76"/>
      <c r="H92" s="76"/>
      <c r="I92" s="76"/>
      <c r="J92" s="25"/>
      <c r="K92" s="25"/>
      <c r="L92" s="111" t="s">
        <v>174</v>
      </c>
      <c r="M92" s="73" t="str">
        <f>(IF(S89="Large Model","Yes",IF(S90="Large Model","Yes",IF(S91="Large Model","Yes",IF(S92="Large Model","Yes","No")))))</f>
        <v>No</v>
      </c>
      <c r="N92" s="25"/>
      <c r="O92" s="25"/>
      <c r="P92" s="36"/>
      <c r="Q92" s="21" t="str">
        <f>IF(P92="","0",VLOOKUP(P92,Points!$Q$3:$R$102,2))</f>
        <v>0</v>
      </c>
      <c r="R92" s="21"/>
      <c r="S92" s="35"/>
      <c r="T92" s="21" t="str">
        <f>IF(S92="","0",VLOOKUP(S92,Points!$M$3:$N$102,2))</f>
        <v>0</v>
      </c>
      <c r="U92" s="26"/>
      <c r="V92" s="40"/>
      <c r="W92" s="8"/>
      <c r="X92" s="56">
        <f>SUM(V89*W92)</f>
        <v>0</v>
      </c>
      <c r="Y92" s="50"/>
    </row>
    <row r="93" spans="1:25" ht="12.75">
      <c r="A93" s="49"/>
      <c r="B93" s="123"/>
      <c r="C93" s="26"/>
      <c r="D93" s="26"/>
      <c r="E93" s="26"/>
      <c r="F93" s="26"/>
      <c r="G93" s="26"/>
      <c r="H93" s="26"/>
      <c r="I93" s="26"/>
      <c r="J93" s="25"/>
      <c r="K93" s="25"/>
      <c r="L93" s="26"/>
      <c r="M93" s="26"/>
      <c r="N93" s="26"/>
      <c r="O93" s="26"/>
      <c r="P93" s="75"/>
      <c r="Q93" s="25"/>
      <c r="R93" s="25"/>
      <c r="S93" s="25"/>
      <c r="T93" s="25"/>
      <c r="U93" s="25"/>
      <c r="V93" s="25"/>
      <c r="W93" s="26"/>
      <c r="X93" s="42"/>
      <c r="Y93" s="50"/>
    </row>
    <row r="94" spans="1:25" ht="12.75">
      <c r="A94" s="49"/>
      <c r="B94" s="124"/>
      <c r="C94" s="26"/>
      <c r="D94" s="126" t="s">
        <v>121</v>
      </c>
      <c r="E94" s="127"/>
      <c r="F94" s="127"/>
      <c r="G94" s="128"/>
      <c r="H94" s="21" t="s">
        <v>9</v>
      </c>
      <c r="I94" s="26"/>
      <c r="J94" s="40"/>
      <c r="K94" s="40"/>
      <c r="L94" s="129" t="s">
        <v>29</v>
      </c>
      <c r="M94" s="129"/>
      <c r="N94" s="21" t="s">
        <v>9</v>
      </c>
      <c r="O94" s="42"/>
      <c r="P94" s="58" t="s">
        <v>190</v>
      </c>
      <c r="Q94" s="21" t="s">
        <v>9</v>
      </c>
      <c r="R94" s="21"/>
      <c r="S94" s="59" t="s">
        <v>51</v>
      </c>
      <c r="T94" s="77" t="s">
        <v>9</v>
      </c>
      <c r="U94" s="40"/>
      <c r="V94" s="76"/>
      <c r="W94" s="76"/>
      <c r="X94" s="76"/>
      <c r="Y94" s="50"/>
    </row>
    <row r="95" spans="1:25" ht="12.75" customHeight="1">
      <c r="A95" s="49"/>
      <c r="B95" s="124"/>
      <c r="C95" s="26"/>
      <c r="D95" s="118"/>
      <c r="E95" s="119"/>
      <c r="F95" s="119"/>
      <c r="G95" s="120"/>
      <c r="H95" s="21" t="str">
        <f>IF(D95="","0",VLOOKUP(D95,Points!$Y$3:$Z$102,2))</f>
        <v>0</v>
      </c>
      <c r="I95" s="26"/>
      <c r="J95" s="40"/>
      <c r="K95" s="41" t="s">
        <v>40</v>
      </c>
      <c r="L95" s="121"/>
      <c r="M95" s="121"/>
      <c r="N95" s="21" t="str">
        <f>IF(L95="","0",VLOOKUP(L95,Points!$U$3:$V$102,2))</f>
        <v>0</v>
      </c>
      <c r="O95" s="42"/>
      <c r="P95" s="36"/>
      <c r="Q95" s="21" t="str">
        <f>IF(P95="","0",VLOOKUP(P95,Points!$Q$3:$R$102,2))</f>
        <v>0</v>
      </c>
      <c r="R95" s="26"/>
      <c r="S95" s="35"/>
      <c r="T95" s="28"/>
      <c r="U95" s="40"/>
      <c r="V95" s="76"/>
      <c r="W95" s="76"/>
      <c r="X95" s="76"/>
      <c r="Y95" s="50"/>
    </row>
    <row r="96" spans="1:25" ht="12.75" customHeight="1">
      <c r="A96" s="49"/>
      <c r="B96" s="125"/>
      <c r="C96" s="26"/>
      <c r="D96" s="118"/>
      <c r="E96" s="119"/>
      <c r="F96" s="119"/>
      <c r="G96" s="120"/>
      <c r="H96" s="21" t="str">
        <f>IF(D96="","0",VLOOKUP(D96,Points!$Y$3:$Z$102,2))</f>
        <v>0</v>
      </c>
      <c r="I96" s="26"/>
      <c r="J96" s="40"/>
      <c r="K96" s="41" t="s">
        <v>41</v>
      </c>
      <c r="L96" s="121"/>
      <c r="M96" s="121"/>
      <c r="N96" s="21" t="str">
        <f>IF(L96="","0",ROUNDUP((VLOOKUP(L96,Points!$U$3:$V$102,2)/2),0))</f>
        <v>0</v>
      </c>
      <c r="O96" s="42"/>
      <c r="P96" s="36"/>
      <c r="Q96" s="21" t="str">
        <f>IF(P96="","0",VLOOKUP(P96,Points!$Q$3:$R$102,2))</f>
        <v>0</v>
      </c>
      <c r="R96" s="26"/>
      <c r="S96" s="35"/>
      <c r="T96" s="28"/>
      <c r="U96" s="40"/>
      <c r="V96" s="76"/>
      <c r="W96" s="76"/>
      <c r="X96" s="76"/>
      <c r="Y96" s="50"/>
    </row>
    <row r="97" spans="1:25" ht="12.75" customHeight="1">
      <c r="A97" s="49"/>
      <c r="B97" s="76"/>
      <c r="C97" s="26"/>
      <c r="D97" s="118"/>
      <c r="E97" s="119"/>
      <c r="F97" s="119"/>
      <c r="G97" s="120"/>
      <c r="H97" s="21" t="str">
        <f>IF(D97="","0",VLOOKUP(D97,Points!$Y$3:$Z$102,2))</f>
        <v>0</v>
      </c>
      <c r="I97" s="26"/>
      <c r="J97" s="40"/>
      <c r="K97" s="41" t="s">
        <v>40</v>
      </c>
      <c r="L97" s="121"/>
      <c r="M97" s="121"/>
      <c r="N97" s="21" t="str">
        <f>IF(L97="","0",VLOOKUP(L97,Points!$U$3:$V$102,2))</f>
        <v>0</v>
      </c>
      <c r="O97" s="42"/>
      <c r="P97" s="36"/>
      <c r="Q97" s="21" t="str">
        <f>IF(P97="","0",VLOOKUP(P97,Points!$Q$3:$R$102,2))</f>
        <v>0</v>
      </c>
      <c r="R97" s="21"/>
      <c r="S97" s="35"/>
      <c r="T97" s="28"/>
      <c r="U97" s="40"/>
      <c r="V97" s="76"/>
      <c r="W97" s="76"/>
      <c r="X97" s="76"/>
      <c r="Y97" s="50"/>
    </row>
    <row r="98" spans="1:25" ht="12.75" customHeight="1">
      <c r="A98" s="49"/>
      <c r="B98" s="75" t="str">
        <f>IF(V89&gt;Points!$A$17,"Elite","Core")</f>
        <v>Core</v>
      </c>
      <c r="C98" s="26"/>
      <c r="D98" s="118"/>
      <c r="E98" s="119"/>
      <c r="F98" s="119"/>
      <c r="G98" s="120"/>
      <c r="H98" s="21" t="str">
        <f>IF(D98="","0",VLOOKUP(D98,Points!$Y$3:$Z$102,2))</f>
        <v>0</v>
      </c>
      <c r="I98" s="26"/>
      <c r="J98" s="40"/>
      <c r="K98" s="41" t="s">
        <v>41</v>
      </c>
      <c r="L98" s="121"/>
      <c r="M98" s="121"/>
      <c r="N98" s="21" t="str">
        <f>IF(L98="","0",ROUNDUP((VLOOKUP(L98,Points!$U$3:$V$102,2)/2),0))</f>
        <v>0</v>
      </c>
      <c r="O98" s="42"/>
      <c r="P98" s="36"/>
      <c r="Q98" s="21" t="str">
        <f>IF(P98="","0",VLOOKUP(P98,Points!$Q$3:$R$102,2))</f>
        <v>0</v>
      </c>
      <c r="R98" s="21"/>
      <c r="S98" s="35"/>
      <c r="T98" s="28"/>
      <c r="U98" s="40"/>
      <c r="V98" s="76"/>
      <c r="W98" s="76"/>
      <c r="X98" s="76"/>
      <c r="Y98" s="50"/>
    </row>
    <row r="99" spans="1:25" ht="12.75" customHeight="1">
      <c r="A99" s="51"/>
      <c r="B99" s="81"/>
      <c r="C99" s="53"/>
      <c r="D99" s="53"/>
      <c r="E99" s="53"/>
      <c r="F99" s="53"/>
      <c r="G99" s="53"/>
      <c r="H99" s="53"/>
      <c r="I99" s="53"/>
      <c r="J99" s="52"/>
      <c r="K99" s="52"/>
      <c r="L99" s="54"/>
      <c r="M99" s="54"/>
      <c r="N99" s="54"/>
      <c r="O99" s="54"/>
      <c r="P99" s="80"/>
      <c r="Q99" s="52"/>
      <c r="R99" s="52"/>
      <c r="S99" s="52"/>
      <c r="T99" s="52"/>
      <c r="U99" s="52"/>
      <c r="V99" s="52"/>
      <c r="W99" s="54"/>
      <c r="X99" s="54"/>
      <c r="Y99" s="55"/>
    </row>
    <row r="101" spans="1:25" ht="12.75">
      <c r="A101" s="43"/>
      <c r="B101" s="44"/>
      <c r="C101" s="45"/>
      <c r="D101" s="45"/>
      <c r="E101" s="45"/>
      <c r="F101" s="45"/>
      <c r="G101" s="45"/>
      <c r="H101" s="45"/>
      <c r="I101" s="45"/>
      <c r="J101" s="46"/>
      <c r="K101" s="46"/>
      <c r="L101" s="45"/>
      <c r="M101" s="45"/>
      <c r="N101" s="45"/>
      <c r="O101" s="44"/>
      <c r="P101" s="79"/>
      <c r="Q101" s="47"/>
      <c r="R101" s="47"/>
      <c r="S101" s="47"/>
      <c r="T101" s="47"/>
      <c r="U101" s="47"/>
      <c r="V101" s="46"/>
      <c r="W101" s="44"/>
      <c r="X101" s="44"/>
      <c r="Y101" s="48"/>
    </row>
    <row r="102" spans="1:25" ht="12.75" customHeight="1">
      <c r="A102" s="49"/>
      <c r="B102" s="57" t="s">
        <v>188</v>
      </c>
      <c r="C102" s="8" t="s">
        <v>1</v>
      </c>
      <c r="D102" s="8" t="s">
        <v>2</v>
      </c>
      <c r="E102" s="8" t="s">
        <v>3</v>
      </c>
      <c r="F102" s="8" t="s">
        <v>4</v>
      </c>
      <c r="G102" s="8" t="s">
        <v>5</v>
      </c>
      <c r="H102" s="8" t="s">
        <v>6</v>
      </c>
      <c r="I102" s="8" t="s">
        <v>7</v>
      </c>
      <c r="J102" s="21" t="s">
        <v>9</v>
      </c>
      <c r="K102" s="25"/>
      <c r="L102" s="58" t="s">
        <v>39</v>
      </c>
      <c r="M102" s="8"/>
      <c r="N102" s="8" t="s">
        <v>38</v>
      </c>
      <c r="O102" s="21"/>
      <c r="P102" s="58" t="s">
        <v>8</v>
      </c>
      <c r="Q102" s="21" t="s">
        <v>9</v>
      </c>
      <c r="R102" s="21"/>
      <c r="S102" s="59" t="s">
        <v>138</v>
      </c>
      <c r="T102" s="21" t="s">
        <v>9</v>
      </c>
      <c r="U102" s="26"/>
      <c r="V102" s="38" t="s">
        <v>0</v>
      </c>
      <c r="W102" s="122" t="s">
        <v>49</v>
      </c>
      <c r="X102" s="122" t="s">
        <v>50</v>
      </c>
      <c r="Y102" s="50"/>
    </row>
    <row r="103" spans="1:25" ht="12.75">
      <c r="A103" s="83">
        <v>1</v>
      </c>
      <c r="B103" s="39"/>
      <c r="C103" s="11"/>
      <c r="D103" s="9"/>
      <c r="E103" s="9"/>
      <c r="F103" s="9"/>
      <c r="G103" s="11"/>
      <c r="H103" s="11"/>
      <c r="I103" s="11"/>
      <c r="J103" s="21">
        <f>VLOOKUP(C103,Points!$A$3:$H$15,2)+VLOOKUP(D103,Points!$A$3:$H$15,3)+VLOOKUP(E103,Points!$A$3:$H$15,4)+VLOOKUP(F103,Points!$A$3:$H$15,5)+VLOOKUP(G103,Points!$A$3:$H$15,6)+VLOOKUP(H103,Points!$A$3:$H$15,7)+VLOOKUP(I103,Points!$A$3:$H$15,8)</f>
        <v>0</v>
      </c>
      <c r="K103" s="25"/>
      <c r="L103" s="58" t="s">
        <v>94</v>
      </c>
      <c r="M103" s="9"/>
      <c r="N103" s="8">
        <f>SUM(M103:M105)+(IF(S103="Large Model","1",IF(S104="Large Model","1",IF(S105="Large Model","1",IF(S106="Large Model","1","0")))))</f>
        <v>0</v>
      </c>
      <c r="O103" s="21"/>
      <c r="P103" s="36"/>
      <c r="Q103" s="21" t="str">
        <f>IF(P103="","0",VLOOKUP(P103,Points!$Q$3:$R$102,2))</f>
        <v>0</v>
      </c>
      <c r="R103" s="21"/>
      <c r="S103" s="35"/>
      <c r="T103" s="21" t="str">
        <f>IF(S103="","0",VLOOKUP(S103,Points!$M$3:$N$102,2))</f>
        <v>0</v>
      </c>
      <c r="U103" s="26"/>
      <c r="V103" s="70">
        <f>SUM(J103:J105)+SUM(H109:H112)+N105+SUM(N109:N112)+SUM(Q103:Q106)+SUM(Q109:Q112)+SUM(T103:T106)+SUM(T109:T112)</f>
        <v>0</v>
      </c>
      <c r="W103" s="122"/>
      <c r="X103" s="122"/>
      <c r="Y103" s="50"/>
    </row>
    <row r="104" spans="1:25" ht="12.75">
      <c r="A104" s="83">
        <v>2</v>
      </c>
      <c r="B104" s="39"/>
      <c r="C104" s="19"/>
      <c r="D104" s="18"/>
      <c r="E104" s="9"/>
      <c r="F104" s="10"/>
      <c r="G104" s="12"/>
      <c r="H104" s="13"/>
      <c r="I104" s="14"/>
      <c r="J104" s="21">
        <f>VLOOKUP(D104,Points!$A$3:$H$15,3)+VLOOKUP(E104,Points!$A$3:$H$15,4)+VLOOKUP(F104,Points!$A$3:$H$15,5)</f>
        <v>0</v>
      </c>
      <c r="K104" s="25"/>
      <c r="L104" s="58" t="s">
        <v>10</v>
      </c>
      <c r="M104" s="9"/>
      <c r="N104" s="21" t="s">
        <v>9</v>
      </c>
      <c r="O104" s="21"/>
      <c r="P104" s="36"/>
      <c r="Q104" s="21" t="str">
        <f>IF(P104="","0",VLOOKUP(P104,Points!$Q$3:$R$102,2))</f>
        <v>0</v>
      </c>
      <c r="R104" s="21"/>
      <c r="S104" s="35"/>
      <c r="T104" s="21" t="str">
        <f>IF(S104="","0",VLOOKUP(S104,Points!$M$3:$N$102,2))</f>
        <v>0</v>
      </c>
      <c r="U104" s="26"/>
      <c r="V104" s="25"/>
      <c r="W104" s="122"/>
      <c r="X104" s="122"/>
      <c r="Y104" s="50"/>
    </row>
    <row r="105" spans="1:25" ht="12.75">
      <c r="A105" s="84">
        <v>3</v>
      </c>
      <c r="B105" s="39"/>
      <c r="C105" s="20"/>
      <c r="D105" s="18"/>
      <c r="E105" s="9"/>
      <c r="F105" s="10"/>
      <c r="G105" s="15"/>
      <c r="H105" s="16"/>
      <c r="I105" s="17"/>
      <c r="J105" s="21">
        <f>VLOOKUP(C105,Points!$A$3:$H$15,2)+VLOOKUP(D105,Points!$A$3:$H$15,3)+VLOOKUP(E105,Points!$A$3:$H$15,4)+VLOOKUP(F105,Points!$A$3:$H$15,5)+VLOOKUP(G105,Points!$A$3:$H$15,6)+VLOOKUP(H105,Points!$A$3:$H$15,7)+VLOOKUP(I105,Points!$A$3:$H$15,8)</f>
        <v>0</v>
      </c>
      <c r="K105" s="25"/>
      <c r="L105" s="58" t="s">
        <v>37</v>
      </c>
      <c r="M105" s="9"/>
      <c r="N105" s="21">
        <f>VLOOKUP(M103,Points!$A$3:$J$15,10)+IF(M104="","0",Points!$J$17)+IF(M105="","0",Points!$J$18)+IF(M106="","0",Points!$J$19)</f>
        <v>0</v>
      </c>
      <c r="O105" s="25"/>
      <c r="P105" s="36"/>
      <c r="Q105" s="21" t="str">
        <f>IF(P105="","0",VLOOKUP(P105,Points!$Q$3:$R$102,2))</f>
        <v>0</v>
      </c>
      <c r="R105" s="21"/>
      <c r="S105" s="35"/>
      <c r="T105" s="21" t="str">
        <f>IF(S105="","0",VLOOKUP(S105,Points!$M$3:$N$102,2))</f>
        <v>0</v>
      </c>
      <c r="U105" s="26"/>
      <c r="V105" s="40"/>
      <c r="W105" s="122"/>
      <c r="X105" s="122"/>
      <c r="Y105" s="50"/>
    </row>
    <row r="106" spans="1:25" ht="12.75">
      <c r="A106" s="76"/>
      <c r="B106" s="76"/>
      <c r="C106" s="76"/>
      <c r="D106" s="76"/>
      <c r="E106" s="76"/>
      <c r="F106" s="76"/>
      <c r="G106" s="76"/>
      <c r="H106" s="76"/>
      <c r="I106" s="76"/>
      <c r="J106" s="25"/>
      <c r="K106" s="25"/>
      <c r="L106" s="111" t="s">
        <v>174</v>
      </c>
      <c r="M106" s="73" t="str">
        <f>(IF(S103="Large Model","Yes",IF(S104="Large Model","Yes",IF(S105="Large Model","Yes",IF(S106="Large Model","Yes","No")))))</f>
        <v>No</v>
      </c>
      <c r="N106" s="25"/>
      <c r="O106" s="25"/>
      <c r="P106" s="36"/>
      <c r="Q106" s="21" t="str">
        <f>IF(P106="","0",VLOOKUP(P106,Points!$Q$3:$R$102,2))</f>
        <v>0</v>
      </c>
      <c r="R106" s="21"/>
      <c r="S106" s="35"/>
      <c r="T106" s="21" t="str">
        <f>IF(S106="","0",VLOOKUP(S106,Points!$M$3:$N$102,2))</f>
        <v>0</v>
      </c>
      <c r="U106" s="26"/>
      <c r="V106" s="40"/>
      <c r="W106" s="8"/>
      <c r="X106" s="56">
        <f>SUM(V103*W106)</f>
        <v>0</v>
      </c>
      <c r="Y106" s="50"/>
    </row>
    <row r="107" spans="1:25" ht="12.75">
      <c r="A107" s="49"/>
      <c r="B107" s="123"/>
      <c r="C107" s="26"/>
      <c r="D107" s="26"/>
      <c r="E107" s="26"/>
      <c r="F107" s="26"/>
      <c r="G107" s="26"/>
      <c r="H107" s="26"/>
      <c r="I107" s="26"/>
      <c r="J107" s="25"/>
      <c r="K107" s="25"/>
      <c r="L107" s="26"/>
      <c r="M107" s="26"/>
      <c r="N107" s="26"/>
      <c r="O107" s="26"/>
      <c r="P107" s="75"/>
      <c r="Q107" s="25"/>
      <c r="R107" s="25"/>
      <c r="S107" s="25"/>
      <c r="T107" s="25"/>
      <c r="U107" s="25"/>
      <c r="V107" s="25"/>
      <c r="W107" s="26"/>
      <c r="X107" s="42"/>
      <c r="Y107" s="50"/>
    </row>
    <row r="108" spans="1:25" ht="12.75">
      <c r="A108" s="49"/>
      <c r="B108" s="124"/>
      <c r="C108" s="26"/>
      <c r="D108" s="126" t="s">
        <v>121</v>
      </c>
      <c r="E108" s="127"/>
      <c r="F108" s="127"/>
      <c r="G108" s="128"/>
      <c r="H108" s="21" t="s">
        <v>9</v>
      </c>
      <c r="I108" s="26"/>
      <c r="J108" s="40"/>
      <c r="K108" s="40"/>
      <c r="L108" s="129" t="s">
        <v>29</v>
      </c>
      <c r="M108" s="129"/>
      <c r="N108" s="21" t="s">
        <v>9</v>
      </c>
      <c r="O108" s="42"/>
      <c r="P108" s="58" t="s">
        <v>190</v>
      </c>
      <c r="Q108" s="21" t="s">
        <v>9</v>
      </c>
      <c r="R108" s="21"/>
      <c r="S108" s="59" t="s">
        <v>51</v>
      </c>
      <c r="T108" s="77" t="s">
        <v>9</v>
      </c>
      <c r="U108" s="40"/>
      <c r="V108" s="76"/>
      <c r="W108" s="76"/>
      <c r="X108" s="76"/>
      <c r="Y108" s="50"/>
    </row>
    <row r="109" spans="1:25" ht="12.75" customHeight="1">
      <c r="A109" s="49"/>
      <c r="B109" s="124"/>
      <c r="C109" s="26"/>
      <c r="D109" s="118"/>
      <c r="E109" s="119"/>
      <c r="F109" s="119"/>
      <c r="G109" s="120"/>
      <c r="H109" s="21" t="str">
        <f>IF(D109="","0",VLOOKUP(D109,Points!$Y$3:$Z$102,2))</f>
        <v>0</v>
      </c>
      <c r="I109" s="26"/>
      <c r="J109" s="40"/>
      <c r="K109" s="41" t="s">
        <v>40</v>
      </c>
      <c r="L109" s="121"/>
      <c r="M109" s="121"/>
      <c r="N109" s="21" t="str">
        <f>IF(L109="","0",VLOOKUP(L109,Points!$U$3:$V$102,2))</f>
        <v>0</v>
      </c>
      <c r="O109" s="42"/>
      <c r="P109" s="36"/>
      <c r="Q109" s="21" t="str">
        <f>IF(P109="","0",VLOOKUP(P109,Points!$Q$3:$R$102,2))</f>
        <v>0</v>
      </c>
      <c r="R109" s="26"/>
      <c r="S109" s="35"/>
      <c r="T109" s="28"/>
      <c r="U109" s="40"/>
      <c r="V109" s="76"/>
      <c r="W109" s="76"/>
      <c r="X109" s="76"/>
      <c r="Y109" s="50"/>
    </row>
    <row r="110" spans="1:25" ht="12.75" customHeight="1">
      <c r="A110" s="49"/>
      <c r="B110" s="125"/>
      <c r="C110" s="26"/>
      <c r="D110" s="118"/>
      <c r="E110" s="119"/>
      <c r="F110" s="119"/>
      <c r="G110" s="120"/>
      <c r="H110" s="21" t="str">
        <f>IF(D110="","0",VLOOKUP(D110,Points!$Y$3:$Z$102,2))</f>
        <v>0</v>
      </c>
      <c r="I110" s="26"/>
      <c r="J110" s="40"/>
      <c r="K110" s="41" t="s">
        <v>41</v>
      </c>
      <c r="L110" s="121"/>
      <c r="M110" s="121"/>
      <c r="N110" s="21" t="str">
        <f>IF(L110="","0",ROUNDUP((VLOOKUP(L110,Points!$U$3:$V$102,2)/2),0))</f>
        <v>0</v>
      </c>
      <c r="O110" s="42"/>
      <c r="P110" s="36"/>
      <c r="Q110" s="21" t="str">
        <f>IF(P110="","0",VLOOKUP(P110,Points!$Q$3:$R$102,2))</f>
        <v>0</v>
      </c>
      <c r="R110" s="26"/>
      <c r="S110" s="35"/>
      <c r="T110" s="28"/>
      <c r="U110" s="40"/>
      <c r="V110" s="76"/>
      <c r="W110" s="76"/>
      <c r="X110" s="76"/>
      <c r="Y110" s="50"/>
    </row>
    <row r="111" spans="1:25" ht="12.75" customHeight="1">
      <c r="A111" s="49"/>
      <c r="B111" s="76"/>
      <c r="C111" s="26"/>
      <c r="D111" s="118"/>
      <c r="E111" s="119"/>
      <c r="F111" s="119"/>
      <c r="G111" s="120"/>
      <c r="H111" s="21" t="str">
        <f>IF(D111="","0",VLOOKUP(D111,Points!$Y$3:$Z$102,2))</f>
        <v>0</v>
      </c>
      <c r="I111" s="26"/>
      <c r="J111" s="40"/>
      <c r="K111" s="41" t="s">
        <v>40</v>
      </c>
      <c r="L111" s="121"/>
      <c r="M111" s="121"/>
      <c r="N111" s="21" t="str">
        <f>IF(L111="","0",VLOOKUP(L111,Points!$U$3:$V$102,2))</f>
        <v>0</v>
      </c>
      <c r="O111" s="42"/>
      <c r="P111" s="36"/>
      <c r="Q111" s="21" t="str">
        <f>IF(P111="","0",VLOOKUP(P111,Points!$Q$3:$R$102,2))</f>
        <v>0</v>
      </c>
      <c r="R111" s="21"/>
      <c r="S111" s="35"/>
      <c r="T111" s="28"/>
      <c r="U111" s="40"/>
      <c r="V111" s="76"/>
      <c r="W111" s="76"/>
      <c r="X111" s="76"/>
      <c r="Y111" s="50"/>
    </row>
    <row r="112" spans="1:25" ht="12.75" customHeight="1">
      <c r="A112" s="49"/>
      <c r="B112" s="75" t="str">
        <f>IF(V103&gt;Points!$A$17,"Elite","Core")</f>
        <v>Core</v>
      </c>
      <c r="C112" s="26"/>
      <c r="D112" s="118"/>
      <c r="E112" s="119"/>
      <c r="F112" s="119"/>
      <c r="G112" s="120"/>
      <c r="H112" s="21" t="str">
        <f>IF(D112="","0",VLOOKUP(D112,Points!$Y$3:$Z$102,2))</f>
        <v>0</v>
      </c>
      <c r="I112" s="26"/>
      <c r="J112" s="40"/>
      <c r="K112" s="41" t="s">
        <v>41</v>
      </c>
      <c r="L112" s="121"/>
      <c r="M112" s="121"/>
      <c r="N112" s="21" t="str">
        <f>IF(L112="","0",ROUNDUP((VLOOKUP(L112,Points!$U$3:$V$102,2)/2),0))</f>
        <v>0</v>
      </c>
      <c r="O112" s="42"/>
      <c r="P112" s="36"/>
      <c r="Q112" s="21" t="str">
        <f>IF(P112="","0",VLOOKUP(P112,Points!$Q$3:$R$102,2))</f>
        <v>0</v>
      </c>
      <c r="R112" s="21"/>
      <c r="S112" s="35"/>
      <c r="T112" s="28"/>
      <c r="U112" s="40"/>
      <c r="V112" s="76"/>
      <c r="W112" s="76"/>
      <c r="X112" s="76"/>
      <c r="Y112" s="50"/>
    </row>
    <row r="113" spans="1:25" ht="12.75" customHeight="1">
      <c r="A113" s="51"/>
      <c r="B113" s="81"/>
      <c r="C113" s="53"/>
      <c r="D113" s="53"/>
      <c r="E113" s="53"/>
      <c r="F113" s="53"/>
      <c r="G113" s="53"/>
      <c r="H113" s="53"/>
      <c r="I113" s="53"/>
      <c r="J113" s="52"/>
      <c r="K113" s="52"/>
      <c r="L113" s="54"/>
      <c r="M113" s="54"/>
      <c r="N113" s="54"/>
      <c r="O113" s="54"/>
      <c r="P113" s="80"/>
      <c r="Q113" s="52"/>
      <c r="R113" s="52"/>
      <c r="S113" s="52"/>
      <c r="T113" s="52"/>
      <c r="U113" s="52"/>
      <c r="V113" s="52"/>
      <c r="W113" s="54"/>
      <c r="X113" s="54"/>
      <c r="Y113" s="55"/>
    </row>
    <row r="114" ht="12.75" customHeight="1">
      <c r="B114" s="82"/>
    </row>
    <row r="115" spans="1:25" ht="12.75">
      <c r="A115" s="43"/>
      <c r="B115" s="44"/>
      <c r="C115" s="45"/>
      <c r="D115" s="45"/>
      <c r="E115" s="45"/>
      <c r="F115" s="45"/>
      <c r="G115" s="45"/>
      <c r="H115" s="45"/>
      <c r="I115" s="45"/>
      <c r="J115" s="46"/>
      <c r="K115" s="46"/>
      <c r="L115" s="45"/>
      <c r="M115" s="45"/>
      <c r="N115" s="45"/>
      <c r="O115" s="44"/>
      <c r="P115" s="79"/>
      <c r="Q115" s="47"/>
      <c r="R115" s="47"/>
      <c r="S115" s="47"/>
      <c r="T115" s="47"/>
      <c r="U115" s="47"/>
      <c r="V115" s="46"/>
      <c r="W115" s="44"/>
      <c r="X115" s="44"/>
      <c r="Y115" s="48"/>
    </row>
    <row r="116" spans="1:25" ht="12.75" customHeight="1">
      <c r="A116" s="49"/>
      <c r="B116" s="57" t="s">
        <v>188</v>
      </c>
      <c r="C116" s="8" t="s">
        <v>1</v>
      </c>
      <c r="D116" s="8" t="s">
        <v>2</v>
      </c>
      <c r="E116" s="8" t="s">
        <v>3</v>
      </c>
      <c r="F116" s="8" t="s">
        <v>4</v>
      </c>
      <c r="G116" s="8" t="s">
        <v>5</v>
      </c>
      <c r="H116" s="8" t="s">
        <v>6</v>
      </c>
      <c r="I116" s="8" t="s">
        <v>7</v>
      </c>
      <c r="J116" s="21" t="s">
        <v>9</v>
      </c>
      <c r="K116" s="25"/>
      <c r="L116" s="58" t="s">
        <v>39</v>
      </c>
      <c r="M116" s="8"/>
      <c r="N116" s="8" t="s">
        <v>38</v>
      </c>
      <c r="O116" s="21"/>
      <c r="P116" s="58" t="s">
        <v>8</v>
      </c>
      <c r="Q116" s="21" t="s">
        <v>9</v>
      </c>
      <c r="R116" s="21"/>
      <c r="S116" s="59" t="s">
        <v>138</v>
      </c>
      <c r="T116" s="21" t="s">
        <v>9</v>
      </c>
      <c r="U116" s="26"/>
      <c r="V116" s="38" t="s">
        <v>0</v>
      </c>
      <c r="W116" s="122" t="s">
        <v>49</v>
      </c>
      <c r="X116" s="122" t="s">
        <v>50</v>
      </c>
      <c r="Y116" s="50"/>
    </row>
    <row r="117" spans="1:25" ht="12.75">
      <c r="A117" s="83">
        <v>1</v>
      </c>
      <c r="B117" s="39"/>
      <c r="C117" s="11"/>
      <c r="D117" s="9"/>
      <c r="E117" s="9"/>
      <c r="F117" s="9"/>
      <c r="G117" s="11"/>
      <c r="H117" s="11"/>
      <c r="I117" s="11"/>
      <c r="J117" s="21">
        <f>VLOOKUP(C117,Points!$A$3:$H$15,2)+VLOOKUP(D117,Points!$A$3:$H$15,3)+VLOOKUP(E117,Points!$A$3:$H$15,4)+VLOOKUP(F117,Points!$A$3:$H$15,5)+VLOOKUP(G117,Points!$A$3:$H$15,6)+VLOOKUP(H117,Points!$A$3:$H$15,7)+VLOOKUP(I117,Points!$A$3:$H$15,8)</f>
        <v>0</v>
      </c>
      <c r="K117" s="25"/>
      <c r="L117" s="58" t="s">
        <v>94</v>
      </c>
      <c r="M117" s="9"/>
      <c r="N117" s="8">
        <f>SUM(M117:M119)+(IF(S117="Large Model","1",IF(S118="Large Model","1",IF(S119="Large Model","1",IF(S120="Large Model","1","0")))))</f>
        <v>0</v>
      </c>
      <c r="O117" s="21"/>
      <c r="P117" s="36"/>
      <c r="Q117" s="21" t="str">
        <f>IF(P117="","0",VLOOKUP(P117,Points!$Q$3:$R$102,2))</f>
        <v>0</v>
      </c>
      <c r="R117" s="21"/>
      <c r="S117" s="35"/>
      <c r="T117" s="21" t="str">
        <f>IF(S117="","0",VLOOKUP(S117,Points!$M$3:$N$102,2))</f>
        <v>0</v>
      </c>
      <c r="U117" s="26"/>
      <c r="V117" s="70">
        <f>SUM(J117:J119)+SUM(H123:H126)+N119+SUM(N123:N126)+SUM(Q117:Q120)+SUM(Q123:Q126)+SUM(T117:T120)+SUM(T123:T126)</f>
        <v>0</v>
      </c>
      <c r="W117" s="122"/>
      <c r="X117" s="122"/>
      <c r="Y117" s="50"/>
    </row>
    <row r="118" spans="1:25" ht="12.75">
      <c r="A118" s="83">
        <v>2</v>
      </c>
      <c r="B118" s="39"/>
      <c r="C118" s="19"/>
      <c r="D118" s="18"/>
      <c r="E118" s="9"/>
      <c r="F118" s="10"/>
      <c r="G118" s="12"/>
      <c r="H118" s="13"/>
      <c r="I118" s="14"/>
      <c r="J118" s="21">
        <f>VLOOKUP(D118,Points!$A$3:$H$15,3)+VLOOKUP(E118,Points!$A$3:$H$15,4)+VLOOKUP(F118,Points!$A$3:$H$15,5)</f>
        <v>0</v>
      </c>
      <c r="K118" s="25"/>
      <c r="L118" s="58" t="s">
        <v>10</v>
      </c>
      <c r="M118" s="9"/>
      <c r="N118" s="21" t="s">
        <v>9</v>
      </c>
      <c r="O118" s="21"/>
      <c r="P118" s="36"/>
      <c r="Q118" s="21" t="str">
        <f>IF(P118="","0",VLOOKUP(P118,Points!$Q$3:$R$102,2))</f>
        <v>0</v>
      </c>
      <c r="R118" s="21"/>
      <c r="S118" s="35"/>
      <c r="T118" s="21" t="str">
        <f>IF(S118="","0",VLOOKUP(S118,Points!$M$3:$N$102,2))</f>
        <v>0</v>
      </c>
      <c r="U118" s="26"/>
      <c r="V118" s="25"/>
      <c r="W118" s="122"/>
      <c r="X118" s="122"/>
      <c r="Y118" s="50"/>
    </row>
    <row r="119" spans="1:25" ht="12.75">
      <c r="A119" s="84">
        <v>3</v>
      </c>
      <c r="B119" s="39"/>
      <c r="C119" s="20"/>
      <c r="D119" s="18"/>
      <c r="E119" s="9"/>
      <c r="F119" s="10"/>
      <c r="G119" s="15"/>
      <c r="H119" s="16"/>
      <c r="I119" s="17"/>
      <c r="J119" s="21">
        <f>VLOOKUP(C119,Points!$A$3:$H$15,2)+VLOOKUP(D119,Points!$A$3:$H$15,3)+VLOOKUP(E119,Points!$A$3:$H$15,4)+VLOOKUP(F119,Points!$A$3:$H$15,5)+VLOOKUP(G119,Points!$A$3:$H$15,6)+VLOOKUP(H119,Points!$A$3:$H$15,7)+VLOOKUP(I119,Points!$A$3:$H$15,8)</f>
        <v>0</v>
      </c>
      <c r="K119" s="25"/>
      <c r="L119" s="58" t="s">
        <v>37</v>
      </c>
      <c r="M119" s="9"/>
      <c r="N119" s="21">
        <f>VLOOKUP(M117,Points!$A$3:$J$15,10)+IF(M118="","0",Points!$J$17)+IF(M119="","0",Points!$J$18)+IF(M120="","0",Points!$J$19)</f>
        <v>0</v>
      </c>
      <c r="O119" s="25"/>
      <c r="P119" s="36"/>
      <c r="Q119" s="21" t="str">
        <f>IF(P119="","0",VLOOKUP(P119,Points!$Q$3:$R$102,2))</f>
        <v>0</v>
      </c>
      <c r="R119" s="21"/>
      <c r="S119" s="35"/>
      <c r="T119" s="21" t="str">
        <f>IF(S119="","0",VLOOKUP(S119,Points!$M$3:$N$102,2))</f>
        <v>0</v>
      </c>
      <c r="U119" s="26"/>
      <c r="V119" s="40"/>
      <c r="W119" s="122"/>
      <c r="X119" s="122"/>
      <c r="Y119" s="50"/>
    </row>
    <row r="120" spans="1:25" ht="12.75">
      <c r="A120" s="76"/>
      <c r="B120" s="76"/>
      <c r="C120" s="76"/>
      <c r="D120" s="76"/>
      <c r="E120" s="76"/>
      <c r="F120" s="76"/>
      <c r="G120" s="76"/>
      <c r="H120" s="76"/>
      <c r="I120" s="76"/>
      <c r="J120" s="25"/>
      <c r="K120" s="25"/>
      <c r="L120" s="111" t="s">
        <v>174</v>
      </c>
      <c r="M120" s="73" t="str">
        <f>(IF(S117="Large Model","Yes",IF(S118="Large Model","Yes",IF(S119="Large Model","Yes",IF(S120="Large Model","Yes","No")))))</f>
        <v>No</v>
      </c>
      <c r="N120" s="25"/>
      <c r="O120" s="25"/>
      <c r="P120" s="36"/>
      <c r="Q120" s="21" t="str">
        <f>IF(P120="","0",VLOOKUP(P120,Points!$Q$3:$R$102,2))</f>
        <v>0</v>
      </c>
      <c r="R120" s="21"/>
      <c r="S120" s="35"/>
      <c r="T120" s="21" t="str">
        <f>IF(S120="","0",VLOOKUP(S120,Points!$M$3:$N$102,2))</f>
        <v>0</v>
      </c>
      <c r="U120" s="26"/>
      <c r="V120" s="40"/>
      <c r="W120" s="8"/>
      <c r="X120" s="56">
        <f>SUM(V117*W120)</f>
        <v>0</v>
      </c>
      <c r="Y120" s="50"/>
    </row>
    <row r="121" spans="1:25" ht="12.75">
      <c r="A121" s="49"/>
      <c r="B121" s="123"/>
      <c r="C121" s="26"/>
      <c r="D121" s="26"/>
      <c r="E121" s="26"/>
      <c r="F121" s="26"/>
      <c r="G121" s="26"/>
      <c r="H121" s="26"/>
      <c r="I121" s="26"/>
      <c r="J121" s="25"/>
      <c r="K121" s="25"/>
      <c r="L121" s="26"/>
      <c r="M121" s="26"/>
      <c r="N121" s="26"/>
      <c r="O121" s="26"/>
      <c r="P121" s="75"/>
      <c r="Q121" s="25"/>
      <c r="R121" s="25"/>
      <c r="S121" s="25"/>
      <c r="T121" s="25"/>
      <c r="U121" s="25"/>
      <c r="V121" s="25"/>
      <c r="W121" s="26"/>
      <c r="X121" s="42"/>
      <c r="Y121" s="50"/>
    </row>
    <row r="122" spans="1:25" ht="12.75">
      <c r="A122" s="49"/>
      <c r="B122" s="124"/>
      <c r="C122" s="26"/>
      <c r="D122" s="126" t="s">
        <v>121</v>
      </c>
      <c r="E122" s="127"/>
      <c r="F122" s="127"/>
      <c r="G122" s="128"/>
      <c r="H122" s="21" t="s">
        <v>9</v>
      </c>
      <c r="I122" s="26"/>
      <c r="J122" s="40"/>
      <c r="K122" s="40"/>
      <c r="L122" s="129" t="s">
        <v>29</v>
      </c>
      <c r="M122" s="129"/>
      <c r="N122" s="21" t="s">
        <v>9</v>
      </c>
      <c r="O122" s="42"/>
      <c r="P122" s="58" t="s">
        <v>190</v>
      </c>
      <c r="Q122" s="21" t="s">
        <v>9</v>
      </c>
      <c r="R122" s="21"/>
      <c r="S122" s="59" t="s">
        <v>51</v>
      </c>
      <c r="T122" s="77" t="s">
        <v>9</v>
      </c>
      <c r="U122" s="40"/>
      <c r="V122" s="76"/>
      <c r="W122" s="76"/>
      <c r="X122" s="76"/>
      <c r="Y122" s="50"/>
    </row>
    <row r="123" spans="1:25" ht="12.75" customHeight="1">
      <c r="A123" s="49"/>
      <c r="B123" s="124"/>
      <c r="C123" s="26"/>
      <c r="D123" s="118"/>
      <c r="E123" s="119"/>
      <c r="F123" s="119"/>
      <c r="G123" s="120"/>
      <c r="H123" s="21" t="str">
        <f>IF(D123="","0",VLOOKUP(D123,Points!$Y$3:$Z$102,2))</f>
        <v>0</v>
      </c>
      <c r="I123" s="26"/>
      <c r="J123" s="40"/>
      <c r="K123" s="41" t="s">
        <v>40</v>
      </c>
      <c r="L123" s="121"/>
      <c r="M123" s="121"/>
      <c r="N123" s="21" t="str">
        <f>IF(L123="","0",VLOOKUP(L123,Points!$U$3:$V$102,2))</f>
        <v>0</v>
      </c>
      <c r="O123" s="42"/>
      <c r="P123" s="36"/>
      <c r="Q123" s="21" t="str">
        <f>IF(P123="","0",VLOOKUP(P123,Points!$Q$3:$R$102,2))</f>
        <v>0</v>
      </c>
      <c r="R123" s="26"/>
      <c r="S123" s="35"/>
      <c r="T123" s="28"/>
      <c r="U123" s="40"/>
      <c r="V123" s="76"/>
      <c r="W123" s="76"/>
      <c r="X123" s="76"/>
      <c r="Y123" s="50"/>
    </row>
    <row r="124" spans="1:25" ht="12.75" customHeight="1">
      <c r="A124" s="49"/>
      <c r="B124" s="125"/>
      <c r="C124" s="26"/>
      <c r="D124" s="118"/>
      <c r="E124" s="119"/>
      <c r="F124" s="119"/>
      <c r="G124" s="120"/>
      <c r="H124" s="21" t="str">
        <f>IF(D124="","0",VLOOKUP(D124,Points!$Y$3:$Z$102,2))</f>
        <v>0</v>
      </c>
      <c r="I124" s="26"/>
      <c r="J124" s="40"/>
      <c r="K124" s="41" t="s">
        <v>41</v>
      </c>
      <c r="L124" s="121"/>
      <c r="M124" s="121"/>
      <c r="N124" s="21" t="str">
        <f>IF(L124="","0",ROUNDUP((VLOOKUP(L124,Points!$U$3:$V$102,2)/2),0))</f>
        <v>0</v>
      </c>
      <c r="O124" s="42"/>
      <c r="P124" s="36"/>
      <c r="Q124" s="21" t="str">
        <f>IF(P124="","0",VLOOKUP(P124,Points!$Q$3:$R$102,2))</f>
        <v>0</v>
      </c>
      <c r="R124" s="26"/>
      <c r="S124" s="35"/>
      <c r="T124" s="28"/>
      <c r="U124" s="40"/>
      <c r="V124" s="76"/>
      <c r="W124" s="76"/>
      <c r="X124" s="76"/>
      <c r="Y124" s="50"/>
    </row>
    <row r="125" spans="1:25" ht="12.75" customHeight="1">
      <c r="A125" s="49"/>
      <c r="B125" s="76"/>
      <c r="C125" s="26"/>
      <c r="D125" s="118"/>
      <c r="E125" s="119"/>
      <c r="F125" s="119"/>
      <c r="G125" s="120"/>
      <c r="H125" s="21" t="str">
        <f>IF(D125="","0",VLOOKUP(D125,Points!$Y$3:$Z$102,2))</f>
        <v>0</v>
      </c>
      <c r="I125" s="26"/>
      <c r="J125" s="40"/>
      <c r="K125" s="41" t="s">
        <v>40</v>
      </c>
      <c r="L125" s="121"/>
      <c r="M125" s="121"/>
      <c r="N125" s="21" t="str">
        <f>IF(L125="","0",VLOOKUP(L125,Points!$U$3:$V$102,2))</f>
        <v>0</v>
      </c>
      <c r="O125" s="42"/>
      <c r="P125" s="36"/>
      <c r="Q125" s="21" t="str">
        <f>IF(P125="","0",VLOOKUP(P125,Points!$Q$3:$R$102,2))</f>
        <v>0</v>
      </c>
      <c r="R125" s="21"/>
      <c r="S125" s="35"/>
      <c r="T125" s="28"/>
      <c r="U125" s="40"/>
      <c r="V125" s="76"/>
      <c r="W125" s="76"/>
      <c r="X125" s="76"/>
      <c r="Y125" s="50"/>
    </row>
    <row r="126" spans="1:25" ht="12.75" customHeight="1">
      <c r="A126" s="49"/>
      <c r="B126" s="75" t="str">
        <f>IF(V117&gt;Points!$A$17,"Elite","Core")</f>
        <v>Core</v>
      </c>
      <c r="C126" s="26"/>
      <c r="D126" s="118"/>
      <c r="E126" s="119"/>
      <c r="F126" s="119"/>
      <c r="G126" s="120"/>
      <c r="H126" s="21" t="str">
        <f>IF(D126="","0",VLOOKUP(D126,Points!$Y$3:$Z$102,2))</f>
        <v>0</v>
      </c>
      <c r="I126" s="26"/>
      <c r="J126" s="40"/>
      <c r="K126" s="41" t="s">
        <v>41</v>
      </c>
      <c r="L126" s="121"/>
      <c r="M126" s="121"/>
      <c r="N126" s="21" t="str">
        <f>IF(L126="","0",ROUNDUP((VLOOKUP(L126,Points!$U$3:$V$102,2)/2),0))</f>
        <v>0</v>
      </c>
      <c r="O126" s="42"/>
      <c r="P126" s="36"/>
      <c r="Q126" s="21" t="str">
        <f>IF(P126="","0",VLOOKUP(P126,Points!$Q$3:$R$102,2))</f>
        <v>0</v>
      </c>
      <c r="R126" s="21"/>
      <c r="S126" s="35"/>
      <c r="T126" s="28"/>
      <c r="U126" s="40"/>
      <c r="V126" s="76"/>
      <c r="W126" s="76"/>
      <c r="X126" s="76"/>
      <c r="Y126" s="50"/>
    </row>
    <row r="127" spans="1:25" ht="12.75" customHeight="1">
      <c r="A127" s="51"/>
      <c r="B127" s="81"/>
      <c r="C127" s="53"/>
      <c r="D127" s="53"/>
      <c r="E127" s="53"/>
      <c r="F127" s="53"/>
      <c r="G127" s="53"/>
      <c r="H127" s="53"/>
      <c r="I127" s="53"/>
      <c r="J127" s="52"/>
      <c r="K127" s="52"/>
      <c r="L127" s="54"/>
      <c r="M127" s="54"/>
      <c r="N127" s="54"/>
      <c r="O127" s="54"/>
      <c r="P127" s="80"/>
      <c r="Q127" s="52"/>
      <c r="R127" s="52"/>
      <c r="S127" s="52"/>
      <c r="T127" s="52"/>
      <c r="U127" s="52"/>
      <c r="V127" s="52"/>
      <c r="W127" s="54"/>
      <c r="X127" s="54"/>
      <c r="Y127" s="55"/>
    </row>
    <row r="129" spans="1:25" ht="12.75">
      <c r="A129" s="43"/>
      <c r="B129" s="44"/>
      <c r="C129" s="45"/>
      <c r="D129" s="45"/>
      <c r="E129" s="45"/>
      <c r="F129" s="45"/>
      <c r="G129" s="45"/>
      <c r="H129" s="45"/>
      <c r="I129" s="45"/>
      <c r="J129" s="46"/>
      <c r="K129" s="46"/>
      <c r="L129" s="45"/>
      <c r="M129" s="45"/>
      <c r="N129" s="45"/>
      <c r="O129" s="44"/>
      <c r="P129" s="79"/>
      <c r="Q129" s="47"/>
      <c r="R129" s="47"/>
      <c r="S129" s="47"/>
      <c r="T129" s="47"/>
      <c r="U129" s="47"/>
      <c r="V129" s="46"/>
      <c r="W129" s="44"/>
      <c r="X129" s="44"/>
      <c r="Y129" s="48"/>
    </row>
    <row r="130" spans="1:25" ht="12.75" customHeight="1">
      <c r="A130" s="49"/>
      <c r="B130" s="57" t="s">
        <v>188</v>
      </c>
      <c r="C130" s="8" t="s">
        <v>1</v>
      </c>
      <c r="D130" s="8" t="s">
        <v>2</v>
      </c>
      <c r="E130" s="8" t="s">
        <v>3</v>
      </c>
      <c r="F130" s="8" t="s">
        <v>4</v>
      </c>
      <c r="G130" s="8" t="s">
        <v>5</v>
      </c>
      <c r="H130" s="8" t="s">
        <v>6</v>
      </c>
      <c r="I130" s="8" t="s">
        <v>7</v>
      </c>
      <c r="J130" s="21" t="s">
        <v>9</v>
      </c>
      <c r="K130" s="25"/>
      <c r="L130" s="58" t="s">
        <v>39</v>
      </c>
      <c r="M130" s="8"/>
      <c r="N130" s="8" t="s">
        <v>38</v>
      </c>
      <c r="O130" s="21"/>
      <c r="P130" s="58" t="s">
        <v>8</v>
      </c>
      <c r="Q130" s="21" t="s">
        <v>9</v>
      </c>
      <c r="R130" s="21"/>
      <c r="S130" s="59" t="s">
        <v>138</v>
      </c>
      <c r="T130" s="21" t="s">
        <v>9</v>
      </c>
      <c r="U130" s="26"/>
      <c r="V130" s="38" t="s">
        <v>0</v>
      </c>
      <c r="W130" s="122" t="s">
        <v>49</v>
      </c>
      <c r="X130" s="122" t="s">
        <v>50</v>
      </c>
      <c r="Y130" s="50"/>
    </row>
    <row r="131" spans="1:25" ht="12.75">
      <c r="A131" s="83">
        <v>1</v>
      </c>
      <c r="B131" s="39"/>
      <c r="C131" s="11"/>
      <c r="D131" s="9"/>
      <c r="E131" s="9"/>
      <c r="F131" s="9"/>
      <c r="G131" s="11"/>
      <c r="H131" s="11"/>
      <c r="I131" s="11"/>
      <c r="J131" s="21">
        <f>VLOOKUP(C131,Points!$A$3:$H$15,2)+VLOOKUP(D131,Points!$A$3:$H$15,3)+VLOOKUP(E131,Points!$A$3:$H$15,4)+VLOOKUP(F131,Points!$A$3:$H$15,5)+VLOOKUP(G131,Points!$A$3:$H$15,6)+VLOOKUP(H131,Points!$A$3:$H$15,7)+VLOOKUP(I131,Points!$A$3:$H$15,8)</f>
        <v>0</v>
      </c>
      <c r="K131" s="25"/>
      <c r="L131" s="58" t="s">
        <v>94</v>
      </c>
      <c r="M131" s="9"/>
      <c r="N131" s="8">
        <f>SUM(M131:M133)+(IF(S131="Large Model","1",IF(S132="Large Model","1",IF(S133="Large Model","1",IF(S134="Large Model","1","0")))))</f>
        <v>0</v>
      </c>
      <c r="O131" s="21"/>
      <c r="P131" s="36"/>
      <c r="Q131" s="21" t="str">
        <f>IF(P131="","0",VLOOKUP(P131,Points!$Q$3:$R$102,2))</f>
        <v>0</v>
      </c>
      <c r="R131" s="21"/>
      <c r="S131" s="35"/>
      <c r="T131" s="21" t="str">
        <f>IF(S131="","0",VLOOKUP(S131,Points!$M$3:$N$102,2))</f>
        <v>0</v>
      </c>
      <c r="U131" s="26"/>
      <c r="V131" s="70">
        <f>SUM(J131:J133)+SUM(H137:H140)+N133+SUM(N137:N140)+SUM(Q131:Q134)+SUM(Q137:Q140)+SUM(T131:T134)+SUM(T137:T140)</f>
        <v>0</v>
      </c>
      <c r="W131" s="122"/>
      <c r="X131" s="122"/>
      <c r="Y131" s="50"/>
    </row>
    <row r="132" spans="1:25" ht="12.75">
      <c r="A132" s="83">
        <v>2</v>
      </c>
      <c r="B132" s="39"/>
      <c r="C132" s="19"/>
      <c r="D132" s="18"/>
      <c r="E132" s="9"/>
      <c r="F132" s="10"/>
      <c r="G132" s="12"/>
      <c r="H132" s="13"/>
      <c r="I132" s="14"/>
      <c r="J132" s="21">
        <f>VLOOKUP(D132,Points!$A$3:$H$15,3)+VLOOKUP(E132,Points!$A$3:$H$15,4)+VLOOKUP(F132,Points!$A$3:$H$15,5)</f>
        <v>0</v>
      </c>
      <c r="K132" s="25"/>
      <c r="L132" s="58" t="s">
        <v>10</v>
      </c>
      <c r="M132" s="9"/>
      <c r="N132" s="21" t="s">
        <v>9</v>
      </c>
      <c r="O132" s="21"/>
      <c r="P132" s="36"/>
      <c r="Q132" s="21" t="str">
        <f>IF(P132="","0",VLOOKUP(P132,Points!$Q$3:$R$102,2))</f>
        <v>0</v>
      </c>
      <c r="R132" s="21"/>
      <c r="S132" s="35"/>
      <c r="T132" s="21" t="str">
        <f>IF(S132="","0",VLOOKUP(S132,Points!$M$3:$N$102,2))</f>
        <v>0</v>
      </c>
      <c r="U132" s="26"/>
      <c r="V132" s="25"/>
      <c r="W132" s="122"/>
      <c r="X132" s="122"/>
      <c r="Y132" s="50"/>
    </row>
    <row r="133" spans="1:25" ht="12.75">
      <c r="A133" s="84">
        <v>3</v>
      </c>
      <c r="B133" s="39"/>
      <c r="C133" s="20"/>
      <c r="D133" s="18"/>
      <c r="E133" s="9"/>
      <c r="F133" s="10"/>
      <c r="G133" s="15"/>
      <c r="H133" s="16"/>
      <c r="I133" s="17"/>
      <c r="J133" s="21">
        <f>VLOOKUP(C133,Points!$A$3:$H$15,2)+VLOOKUP(D133,Points!$A$3:$H$15,3)+VLOOKUP(E133,Points!$A$3:$H$15,4)+VLOOKUP(F133,Points!$A$3:$H$15,5)+VLOOKUP(G133,Points!$A$3:$H$15,6)+VLOOKUP(H133,Points!$A$3:$H$15,7)+VLOOKUP(I133,Points!$A$3:$H$15,8)</f>
        <v>0</v>
      </c>
      <c r="K133" s="25"/>
      <c r="L133" s="58" t="s">
        <v>37</v>
      </c>
      <c r="M133" s="9"/>
      <c r="N133" s="21">
        <f>VLOOKUP(M131,Points!$A$3:$J$15,10)+IF(M132="","0",Points!$J$17)+IF(M133="","0",Points!$J$18)+IF(M134="","0",Points!$J$19)</f>
        <v>0</v>
      </c>
      <c r="O133" s="25"/>
      <c r="P133" s="36"/>
      <c r="Q133" s="21" t="str">
        <f>IF(P133="","0",VLOOKUP(P133,Points!$Q$3:$R$102,2))</f>
        <v>0</v>
      </c>
      <c r="R133" s="21"/>
      <c r="S133" s="35"/>
      <c r="T133" s="21" t="str">
        <f>IF(S133="","0",VLOOKUP(S133,Points!$M$3:$N$102,2))</f>
        <v>0</v>
      </c>
      <c r="U133" s="26"/>
      <c r="V133" s="40"/>
      <c r="W133" s="122"/>
      <c r="X133" s="122"/>
      <c r="Y133" s="50"/>
    </row>
    <row r="134" spans="1:25" ht="12.75">
      <c r="A134" s="76"/>
      <c r="B134" s="76"/>
      <c r="C134" s="76"/>
      <c r="D134" s="76"/>
      <c r="E134" s="76"/>
      <c r="F134" s="76"/>
      <c r="G134" s="76"/>
      <c r="H134" s="76"/>
      <c r="I134" s="76"/>
      <c r="J134" s="25"/>
      <c r="K134" s="25"/>
      <c r="L134" s="111" t="s">
        <v>174</v>
      </c>
      <c r="M134" s="73" t="str">
        <f>(IF(S131="Large Model","Yes",IF(S132="Large Model","Yes",IF(S133="Large Model","Yes",IF(S134="Large Model","Yes","No")))))</f>
        <v>No</v>
      </c>
      <c r="N134" s="25"/>
      <c r="O134" s="25"/>
      <c r="P134" s="36"/>
      <c r="Q134" s="21" t="str">
        <f>IF(P134="","0",VLOOKUP(P134,Points!$Q$3:$R$102,2))</f>
        <v>0</v>
      </c>
      <c r="R134" s="21"/>
      <c r="S134" s="35"/>
      <c r="T134" s="21" t="str">
        <f>IF(S134="","0",VLOOKUP(S134,Points!$M$3:$N$102,2))</f>
        <v>0</v>
      </c>
      <c r="U134" s="26"/>
      <c r="V134" s="40"/>
      <c r="W134" s="8"/>
      <c r="X134" s="56">
        <f>SUM(V131*W134)</f>
        <v>0</v>
      </c>
      <c r="Y134" s="50"/>
    </row>
    <row r="135" spans="1:25" ht="12.75">
      <c r="A135" s="49"/>
      <c r="B135" s="123"/>
      <c r="C135" s="26"/>
      <c r="D135" s="26"/>
      <c r="E135" s="26"/>
      <c r="F135" s="26"/>
      <c r="G135" s="26"/>
      <c r="H135" s="26"/>
      <c r="I135" s="26"/>
      <c r="J135" s="25"/>
      <c r="K135" s="25"/>
      <c r="L135" s="26"/>
      <c r="M135" s="26"/>
      <c r="N135" s="26"/>
      <c r="O135" s="26"/>
      <c r="P135" s="75"/>
      <c r="Q135" s="25"/>
      <c r="R135" s="25"/>
      <c r="S135" s="25"/>
      <c r="T135" s="25"/>
      <c r="U135" s="25"/>
      <c r="V135" s="25"/>
      <c r="W135" s="26"/>
      <c r="X135" s="42"/>
      <c r="Y135" s="50"/>
    </row>
    <row r="136" spans="1:25" ht="12.75">
      <c r="A136" s="49"/>
      <c r="B136" s="124"/>
      <c r="C136" s="26"/>
      <c r="D136" s="126" t="s">
        <v>121</v>
      </c>
      <c r="E136" s="127"/>
      <c r="F136" s="127"/>
      <c r="G136" s="128"/>
      <c r="H136" s="21" t="s">
        <v>9</v>
      </c>
      <c r="I136" s="26"/>
      <c r="J136" s="40"/>
      <c r="K136" s="40"/>
      <c r="L136" s="129" t="s">
        <v>29</v>
      </c>
      <c r="M136" s="129"/>
      <c r="N136" s="21" t="s">
        <v>9</v>
      </c>
      <c r="O136" s="42"/>
      <c r="P136" s="58" t="s">
        <v>190</v>
      </c>
      <c r="Q136" s="21" t="s">
        <v>9</v>
      </c>
      <c r="R136" s="21"/>
      <c r="S136" s="59" t="s">
        <v>51</v>
      </c>
      <c r="T136" s="77" t="s">
        <v>9</v>
      </c>
      <c r="U136" s="40"/>
      <c r="V136" s="76"/>
      <c r="W136" s="76"/>
      <c r="X136" s="76"/>
      <c r="Y136" s="50"/>
    </row>
    <row r="137" spans="1:25" ht="12.75" customHeight="1">
      <c r="A137" s="49"/>
      <c r="B137" s="124"/>
      <c r="C137" s="26"/>
      <c r="D137" s="118"/>
      <c r="E137" s="119"/>
      <c r="F137" s="119"/>
      <c r="G137" s="120"/>
      <c r="H137" s="21" t="str">
        <f>IF(D137="","0",VLOOKUP(D137,Points!$Y$3:$Z$102,2))</f>
        <v>0</v>
      </c>
      <c r="I137" s="26"/>
      <c r="J137" s="40"/>
      <c r="K137" s="41" t="s">
        <v>40</v>
      </c>
      <c r="L137" s="121"/>
      <c r="M137" s="121"/>
      <c r="N137" s="21" t="str">
        <f>IF(L137="","0",VLOOKUP(L137,Points!$U$3:$V$102,2))</f>
        <v>0</v>
      </c>
      <c r="O137" s="42"/>
      <c r="P137" s="36"/>
      <c r="Q137" s="21" t="str">
        <f>IF(P137="","0",VLOOKUP(P137,Points!$Q$3:$R$102,2))</f>
        <v>0</v>
      </c>
      <c r="R137" s="26"/>
      <c r="S137" s="35"/>
      <c r="T137" s="28"/>
      <c r="U137" s="40"/>
      <c r="V137" s="76"/>
      <c r="W137" s="76"/>
      <c r="X137" s="76"/>
      <c r="Y137" s="50"/>
    </row>
    <row r="138" spans="1:25" ht="12.75" customHeight="1">
      <c r="A138" s="49"/>
      <c r="B138" s="125"/>
      <c r="C138" s="26"/>
      <c r="D138" s="118"/>
      <c r="E138" s="119"/>
      <c r="F138" s="119"/>
      <c r="G138" s="120"/>
      <c r="H138" s="21" t="str">
        <f>IF(D138="","0",VLOOKUP(D138,Points!$Y$3:$Z$102,2))</f>
        <v>0</v>
      </c>
      <c r="I138" s="26"/>
      <c r="J138" s="40"/>
      <c r="K138" s="41" t="s">
        <v>41</v>
      </c>
      <c r="L138" s="121"/>
      <c r="M138" s="121"/>
      <c r="N138" s="21" t="str">
        <f>IF(L138="","0",ROUNDUP((VLOOKUP(L138,Points!$U$3:$V$102,2)/2),0))</f>
        <v>0</v>
      </c>
      <c r="O138" s="42"/>
      <c r="P138" s="36"/>
      <c r="Q138" s="21" t="str">
        <f>IF(P138="","0",VLOOKUP(P138,Points!$Q$3:$R$102,2))</f>
        <v>0</v>
      </c>
      <c r="R138" s="26"/>
      <c r="S138" s="35"/>
      <c r="T138" s="28"/>
      <c r="U138" s="40"/>
      <c r="V138" s="76"/>
      <c r="W138" s="76"/>
      <c r="X138" s="76"/>
      <c r="Y138" s="50"/>
    </row>
    <row r="139" spans="1:25" ht="12.75" customHeight="1">
      <c r="A139" s="49"/>
      <c r="B139" s="76"/>
      <c r="C139" s="26"/>
      <c r="D139" s="118"/>
      <c r="E139" s="119"/>
      <c r="F139" s="119"/>
      <c r="G139" s="120"/>
      <c r="H139" s="21" t="str">
        <f>IF(D139="","0",VLOOKUP(D139,Points!$Y$3:$Z$102,2))</f>
        <v>0</v>
      </c>
      <c r="I139" s="26"/>
      <c r="J139" s="40"/>
      <c r="K139" s="41" t="s">
        <v>40</v>
      </c>
      <c r="L139" s="121"/>
      <c r="M139" s="121"/>
      <c r="N139" s="21" t="str">
        <f>IF(L139="","0",VLOOKUP(L139,Points!$U$3:$V$102,2))</f>
        <v>0</v>
      </c>
      <c r="O139" s="42"/>
      <c r="P139" s="36"/>
      <c r="Q139" s="21" t="str">
        <f>IF(P139="","0",VLOOKUP(P139,Points!$Q$3:$R$102,2))</f>
        <v>0</v>
      </c>
      <c r="R139" s="21"/>
      <c r="S139" s="35"/>
      <c r="T139" s="28"/>
      <c r="U139" s="40"/>
      <c r="V139" s="76"/>
      <c r="W139" s="76"/>
      <c r="X139" s="76"/>
      <c r="Y139" s="50"/>
    </row>
    <row r="140" spans="1:25" ht="12.75" customHeight="1">
      <c r="A140" s="49"/>
      <c r="B140" s="75" t="str">
        <f>IF(V131&gt;Points!$A$17,"Elite","Core")</f>
        <v>Core</v>
      </c>
      <c r="C140" s="26"/>
      <c r="D140" s="118"/>
      <c r="E140" s="119"/>
      <c r="F140" s="119"/>
      <c r="G140" s="120"/>
      <c r="H140" s="21" t="str">
        <f>IF(D140="","0",VLOOKUP(D140,Points!$Y$3:$Z$102,2))</f>
        <v>0</v>
      </c>
      <c r="I140" s="26"/>
      <c r="J140" s="40"/>
      <c r="K140" s="41" t="s">
        <v>41</v>
      </c>
      <c r="L140" s="121"/>
      <c r="M140" s="121"/>
      <c r="N140" s="21" t="str">
        <f>IF(L140="","0",ROUNDUP((VLOOKUP(L140,Points!$U$3:$V$102,2)/2),0))</f>
        <v>0</v>
      </c>
      <c r="O140" s="42"/>
      <c r="P140" s="36"/>
      <c r="Q140" s="21" t="str">
        <f>IF(P140="","0",VLOOKUP(P140,Points!$Q$3:$R$102,2))</f>
        <v>0</v>
      </c>
      <c r="R140" s="21"/>
      <c r="S140" s="35"/>
      <c r="T140" s="28"/>
      <c r="U140" s="40"/>
      <c r="V140" s="76"/>
      <c r="W140" s="76"/>
      <c r="X140" s="76"/>
      <c r="Y140" s="50"/>
    </row>
    <row r="141" spans="1:25" ht="12.75" customHeight="1">
      <c r="A141" s="51"/>
      <c r="B141" s="81"/>
      <c r="C141" s="53"/>
      <c r="D141" s="53"/>
      <c r="E141" s="53"/>
      <c r="F141" s="53"/>
      <c r="G141" s="53"/>
      <c r="H141" s="53"/>
      <c r="I141" s="53"/>
      <c r="J141" s="52"/>
      <c r="K141" s="52"/>
      <c r="L141" s="54"/>
      <c r="M141" s="54"/>
      <c r="N141" s="54"/>
      <c r="O141" s="54"/>
      <c r="P141" s="80"/>
      <c r="Q141" s="52"/>
      <c r="R141" s="52"/>
      <c r="S141" s="52"/>
      <c r="T141" s="52"/>
      <c r="U141" s="52"/>
      <c r="V141" s="52"/>
      <c r="W141" s="54"/>
      <c r="X141" s="54"/>
      <c r="Y141" s="55"/>
    </row>
    <row r="142" ht="12.75">
      <c r="B142" s="82"/>
    </row>
    <row r="143" spans="1:25" ht="12.75">
      <c r="A143" s="43"/>
      <c r="B143" s="44"/>
      <c r="C143" s="45"/>
      <c r="D143" s="45"/>
      <c r="E143" s="45"/>
      <c r="F143" s="45"/>
      <c r="G143" s="45"/>
      <c r="H143" s="45"/>
      <c r="I143" s="45"/>
      <c r="J143" s="46"/>
      <c r="K143" s="46"/>
      <c r="L143" s="45"/>
      <c r="M143" s="45"/>
      <c r="N143" s="45"/>
      <c r="O143" s="44"/>
      <c r="P143" s="79"/>
      <c r="Q143" s="47"/>
      <c r="R143" s="47"/>
      <c r="S143" s="47"/>
      <c r="T143" s="47"/>
      <c r="U143" s="47"/>
      <c r="V143" s="46"/>
      <c r="W143" s="44"/>
      <c r="X143" s="44"/>
      <c r="Y143" s="48"/>
    </row>
    <row r="144" spans="1:25" ht="12.75" customHeight="1">
      <c r="A144" s="49"/>
      <c r="B144" s="57" t="s">
        <v>188</v>
      </c>
      <c r="C144" s="8" t="s">
        <v>1</v>
      </c>
      <c r="D144" s="8" t="s">
        <v>2</v>
      </c>
      <c r="E144" s="8" t="s">
        <v>3</v>
      </c>
      <c r="F144" s="8" t="s">
        <v>4</v>
      </c>
      <c r="G144" s="8" t="s">
        <v>5</v>
      </c>
      <c r="H144" s="8" t="s">
        <v>6</v>
      </c>
      <c r="I144" s="8" t="s">
        <v>7</v>
      </c>
      <c r="J144" s="21" t="s">
        <v>9</v>
      </c>
      <c r="K144" s="25"/>
      <c r="L144" s="58" t="s">
        <v>39</v>
      </c>
      <c r="M144" s="8"/>
      <c r="N144" s="8" t="s">
        <v>38</v>
      </c>
      <c r="O144" s="21"/>
      <c r="P144" s="58" t="s">
        <v>8</v>
      </c>
      <c r="Q144" s="21" t="s">
        <v>9</v>
      </c>
      <c r="R144" s="21"/>
      <c r="S144" s="59" t="s">
        <v>138</v>
      </c>
      <c r="T144" s="21" t="s">
        <v>9</v>
      </c>
      <c r="U144" s="26"/>
      <c r="V144" s="38" t="s">
        <v>0</v>
      </c>
      <c r="W144" s="122" t="s">
        <v>49</v>
      </c>
      <c r="X144" s="122" t="s">
        <v>50</v>
      </c>
      <c r="Y144" s="50"/>
    </row>
    <row r="145" spans="1:25" ht="12.75">
      <c r="A145" s="83">
        <v>1</v>
      </c>
      <c r="B145" s="39"/>
      <c r="C145" s="11"/>
      <c r="D145" s="9"/>
      <c r="E145" s="9"/>
      <c r="F145" s="9"/>
      <c r="G145" s="11"/>
      <c r="H145" s="11"/>
      <c r="I145" s="11"/>
      <c r="J145" s="21">
        <f>VLOOKUP(C145,Points!$A$3:$H$15,2)+VLOOKUP(D145,Points!$A$3:$H$15,3)+VLOOKUP(E145,Points!$A$3:$H$15,4)+VLOOKUP(F145,Points!$A$3:$H$15,5)+VLOOKUP(G145,Points!$A$3:$H$15,6)+VLOOKUP(H145,Points!$A$3:$H$15,7)+VLOOKUP(I145,Points!$A$3:$H$15,8)</f>
        <v>0</v>
      </c>
      <c r="K145" s="25"/>
      <c r="L145" s="58" t="s">
        <v>94</v>
      </c>
      <c r="M145" s="9"/>
      <c r="N145" s="8">
        <f>SUM(M145:M147)+(IF(S145="Large Model","1",IF(S146="Large Model","1",IF(S147="Large Model","1",IF(S148="Large Model","1","0")))))</f>
        <v>0</v>
      </c>
      <c r="O145" s="21"/>
      <c r="P145" s="36"/>
      <c r="Q145" s="21" t="str">
        <f>IF(P145="","0",VLOOKUP(P145,Points!$Q$3:$R$102,2))</f>
        <v>0</v>
      </c>
      <c r="R145" s="21"/>
      <c r="S145" s="35"/>
      <c r="T145" s="21" t="str">
        <f>IF(S145="","0",VLOOKUP(S145,Points!$M$3:$N$102,2))</f>
        <v>0</v>
      </c>
      <c r="U145" s="26"/>
      <c r="V145" s="70">
        <f>SUM(J145:J147)+SUM(H151:H154)+N147+SUM(N151:N154)+SUM(Q145:Q148)+SUM(Q151:Q154)+SUM(T145:T148)+SUM(T151:T154)</f>
        <v>0</v>
      </c>
      <c r="W145" s="122"/>
      <c r="X145" s="122"/>
      <c r="Y145" s="50"/>
    </row>
    <row r="146" spans="1:25" ht="12.75">
      <c r="A146" s="83">
        <v>2</v>
      </c>
      <c r="B146" s="39"/>
      <c r="C146" s="19"/>
      <c r="D146" s="18"/>
      <c r="E146" s="9"/>
      <c r="F146" s="10"/>
      <c r="G146" s="12"/>
      <c r="H146" s="13"/>
      <c r="I146" s="14"/>
      <c r="J146" s="21">
        <f>VLOOKUP(D146,Points!$A$3:$H$15,3)+VLOOKUP(E146,Points!$A$3:$H$15,4)+VLOOKUP(F146,Points!$A$3:$H$15,5)</f>
        <v>0</v>
      </c>
      <c r="K146" s="25"/>
      <c r="L146" s="58" t="s">
        <v>10</v>
      </c>
      <c r="M146" s="9"/>
      <c r="N146" s="21" t="s">
        <v>9</v>
      </c>
      <c r="O146" s="21"/>
      <c r="P146" s="36"/>
      <c r="Q146" s="21" t="str">
        <f>IF(P146="","0",VLOOKUP(P146,Points!$Q$3:$R$102,2))</f>
        <v>0</v>
      </c>
      <c r="R146" s="21"/>
      <c r="S146" s="35"/>
      <c r="T146" s="21" t="str">
        <f>IF(S146="","0",VLOOKUP(S146,Points!$M$3:$N$102,2))</f>
        <v>0</v>
      </c>
      <c r="U146" s="26"/>
      <c r="V146" s="25"/>
      <c r="W146" s="122"/>
      <c r="X146" s="122"/>
      <c r="Y146" s="50"/>
    </row>
    <row r="147" spans="1:25" ht="12.75">
      <c r="A147" s="84">
        <v>3</v>
      </c>
      <c r="B147" s="39"/>
      <c r="C147" s="20"/>
      <c r="D147" s="18"/>
      <c r="E147" s="9"/>
      <c r="F147" s="10"/>
      <c r="G147" s="15"/>
      <c r="H147" s="16"/>
      <c r="I147" s="17"/>
      <c r="J147" s="21">
        <f>VLOOKUP(C147,Points!$A$3:$H$15,2)+VLOOKUP(D147,Points!$A$3:$H$15,3)+VLOOKUP(E147,Points!$A$3:$H$15,4)+VLOOKUP(F147,Points!$A$3:$H$15,5)+VLOOKUP(G147,Points!$A$3:$H$15,6)+VLOOKUP(H147,Points!$A$3:$H$15,7)+VLOOKUP(I147,Points!$A$3:$H$15,8)</f>
        <v>0</v>
      </c>
      <c r="K147" s="25"/>
      <c r="L147" s="58" t="s">
        <v>37</v>
      </c>
      <c r="M147" s="9"/>
      <c r="N147" s="21">
        <f>VLOOKUP(M145,Points!$A$3:$J$15,10)+IF(M146="","0",Points!$J$17)+IF(M147="","0",Points!$J$18)+IF(M148="","0",Points!$J$19)</f>
        <v>0</v>
      </c>
      <c r="O147" s="25"/>
      <c r="P147" s="36"/>
      <c r="Q147" s="21" t="str">
        <f>IF(P147="","0",VLOOKUP(P147,Points!$Q$3:$R$102,2))</f>
        <v>0</v>
      </c>
      <c r="R147" s="21"/>
      <c r="S147" s="35"/>
      <c r="T147" s="21" t="str">
        <f>IF(S147="","0",VLOOKUP(S147,Points!$M$3:$N$102,2))</f>
        <v>0</v>
      </c>
      <c r="U147" s="26"/>
      <c r="V147" s="40"/>
      <c r="W147" s="122"/>
      <c r="X147" s="122"/>
      <c r="Y147" s="50"/>
    </row>
    <row r="148" spans="1:25" ht="12.75">
      <c r="A148" s="76"/>
      <c r="B148" s="76"/>
      <c r="C148" s="76"/>
      <c r="D148" s="76"/>
      <c r="E148" s="76"/>
      <c r="F148" s="76"/>
      <c r="G148" s="76"/>
      <c r="H148" s="76"/>
      <c r="I148" s="76"/>
      <c r="J148" s="25"/>
      <c r="K148" s="25"/>
      <c r="L148" s="111" t="s">
        <v>174</v>
      </c>
      <c r="M148" s="73" t="str">
        <f>(IF(S145="Large Model","Yes",IF(S146="Large Model","Yes",IF(S147="Large Model","Yes",IF(S148="Large Model","Yes","No")))))</f>
        <v>No</v>
      </c>
      <c r="N148" s="25"/>
      <c r="O148" s="25"/>
      <c r="P148" s="36"/>
      <c r="Q148" s="21" t="str">
        <f>IF(P148="","0",VLOOKUP(P148,Points!$Q$3:$R$102,2))</f>
        <v>0</v>
      </c>
      <c r="R148" s="21"/>
      <c r="S148" s="35"/>
      <c r="T148" s="21" t="str">
        <f>IF(S148="","0",VLOOKUP(S148,Points!$M$3:$N$102,2))</f>
        <v>0</v>
      </c>
      <c r="U148" s="26"/>
      <c r="V148" s="40"/>
      <c r="W148" s="8"/>
      <c r="X148" s="56">
        <f>SUM(V145*W148)</f>
        <v>0</v>
      </c>
      <c r="Y148" s="50"/>
    </row>
    <row r="149" spans="1:25" ht="12.75">
      <c r="A149" s="49"/>
      <c r="B149" s="123"/>
      <c r="C149" s="26"/>
      <c r="D149" s="26"/>
      <c r="E149" s="26"/>
      <c r="F149" s="26"/>
      <c r="G149" s="26"/>
      <c r="H149" s="26"/>
      <c r="I149" s="26"/>
      <c r="J149" s="25"/>
      <c r="K149" s="25"/>
      <c r="L149" s="26"/>
      <c r="M149" s="26"/>
      <c r="N149" s="26"/>
      <c r="O149" s="26"/>
      <c r="P149" s="75"/>
      <c r="Q149" s="25"/>
      <c r="R149" s="25"/>
      <c r="S149" s="25"/>
      <c r="T149" s="25"/>
      <c r="U149" s="25"/>
      <c r="V149" s="25"/>
      <c r="W149" s="26"/>
      <c r="X149" s="42"/>
      <c r="Y149" s="50"/>
    </row>
    <row r="150" spans="1:25" ht="12.75">
      <c r="A150" s="49"/>
      <c r="B150" s="124"/>
      <c r="C150" s="26"/>
      <c r="D150" s="126" t="s">
        <v>121</v>
      </c>
      <c r="E150" s="127"/>
      <c r="F150" s="127"/>
      <c r="G150" s="128"/>
      <c r="H150" s="21" t="s">
        <v>9</v>
      </c>
      <c r="I150" s="26"/>
      <c r="J150" s="40"/>
      <c r="K150" s="40"/>
      <c r="L150" s="129" t="s">
        <v>29</v>
      </c>
      <c r="M150" s="129"/>
      <c r="N150" s="21" t="s">
        <v>9</v>
      </c>
      <c r="O150" s="42"/>
      <c r="P150" s="58" t="s">
        <v>190</v>
      </c>
      <c r="Q150" s="21" t="s">
        <v>9</v>
      </c>
      <c r="R150" s="21"/>
      <c r="S150" s="59" t="s">
        <v>51</v>
      </c>
      <c r="T150" s="77" t="s">
        <v>9</v>
      </c>
      <c r="U150" s="40"/>
      <c r="V150" s="76"/>
      <c r="W150" s="76"/>
      <c r="X150" s="76"/>
      <c r="Y150" s="50"/>
    </row>
    <row r="151" spans="1:25" ht="12.75" customHeight="1">
      <c r="A151" s="49"/>
      <c r="B151" s="124"/>
      <c r="C151" s="26"/>
      <c r="D151" s="118"/>
      <c r="E151" s="119"/>
      <c r="F151" s="119"/>
      <c r="G151" s="120"/>
      <c r="H151" s="21" t="str">
        <f>IF(D151="","0",VLOOKUP(D151,Points!$Y$3:$Z$102,2))</f>
        <v>0</v>
      </c>
      <c r="I151" s="26"/>
      <c r="J151" s="40"/>
      <c r="K151" s="41" t="s">
        <v>40</v>
      </c>
      <c r="L151" s="121"/>
      <c r="M151" s="121"/>
      <c r="N151" s="21" t="str">
        <f>IF(L151="","0",VLOOKUP(L151,Points!$U$3:$V$102,2))</f>
        <v>0</v>
      </c>
      <c r="O151" s="42"/>
      <c r="P151" s="36"/>
      <c r="Q151" s="21" t="str">
        <f>IF(P151="","0",VLOOKUP(P151,Points!$Q$3:$R$102,2))</f>
        <v>0</v>
      </c>
      <c r="R151" s="26"/>
      <c r="S151" s="35"/>
      <c r="T151" s="28"/>
      <c r="U151" s="40"/>
      <c r="V151" s="76"/>
      <c r="W151" s="76"/>
      <c r="X151" s="76"/>
      <c r="Y151" s="50"/>
    </row>
    <row r="152" spans="1:25" ht="12.75" customHeight="1">
      <c r="A152" s="49"/>
      <c r="B152" s="125"/>
      <c r="C152" s="26"/>
      <c r="D152" s="118"/>
      <c r="E152" s="119"/>
      <c r="F152" s="119"/>
      <c r="G152" s="120"/>
      <c r="H152" s="21" t="str">
        <f>IF(D152="","0",VLOOKUP(D152,Points!$Y$3:$Z$102,2))</f>
        <v>0</v>
      </c>
      <c r="I152" s="26"/>
      <c r="J152" s="40"/>
      <c r="K152" s="41" t="s">
        <v>41</v>
      </c>
      <c r="L152" s="121"/>
      <c r="M152" s="121"/>
      <c r="N152" s="21" t="str">
        <f>IF(L152="","0",ROUNDUP((VLOOKUP(L152,Points!$U$3:$V$102,2)/2),0))</f>
        <v>0</v>
      </c>
      <c r="O152" s="42"/>
      <c r="P152" s="36"/>
      <c r="Q152" s="21" t="str">
        <f>IF(P152="","0",VLOOKUP(P152,Points!$Q$3:$R$102,2))</f>
        <v>0</v>
      </c>
      <c r="R152" s="26"/>
      <c r="S152" s="35"/>
      <c r="T152" s="28"/>
      <c r="U152" s="40"/>
      <c r="V152" s="76"/>
      <c r="W152" s="76"/>
      <c r="X152" s="76"/>
      <c r="Y152" s="50"/>
    </row>
    <row r="153" spans="1:25" ht="12.75" customHeight="1">
      <c r="A153" s="49"/>
      <c r="B153" s="76"/>
      <c r="C153" s="26"/>
      <c r="D153" s="118"/>
      <c r="E153" s="119"/>
      <c r="F153" s="119"/>
      <c r="G153" s="120"/>
      <c r="H153" s="21" t="str">
        <f>IF(D153="","0",VLOOKUP(D153,Points!$Y$3:$Z$102,2))</f>
        <v>0</v>
      </c>
      <c r="I153" s="26"/>
      <c r="J153" s="40"/>
      <c r="K153" s="41" t="s">
        <v>40</v>
      </c>
      <c r="L153" s="121"/>
      <c r="M153" s="121"/>
      <c r="N153" s="21" t="str">
        <f>IF(L153="","0",VLOOKUP(L153,Points!$U$3:$V$102,2))</f>
        <v>0</v>
      </c>
      <c r="O153" s="42"/>
      <c r="P153" s="36"/>
      <c r="Q153" s="21" t="str">
        <f>IF(P153="","0",VLOOKUP(P153,Points!$Q$3:$R$102,2))</f>
        <v>0</v>
      </c>
      <c r="R153" s="21"/>
      <c r="S153" s="35"/>
      <c r="T153" s="28"/>
      <c r="U153" s="40"/>
      <c r="V153" s="76"/>
      <c r="W153" s="76"/>
      <c r="X153" s="76"/>
      <c r="Y153" s="50"/>
    </row>
    <row r="154" spans="1:25" ht="12.75" customHeight="1">
      <c r="A154" s="49"/>
      <c r="B154" s="75" t="str">
        <f>IF(V145&gt;Points!$A$17,"Elite","Core")</f>
        <v>Core</v>
      </c>
      <c r="C154" s="26"/>
      <c r="D154" s="118"/>
      <c r="E154" s="119"/>
      <c r="F154" s="119"/>
      <c r="G154" s="120"/>
      <c r="H154" s="21" t="str">
        <f>IF(D154="","0",VLOOKUP(D154,Points!$Y$3:$Z$102,2))</f>
        <v>0</v>
      </c>
      <c r="I154" s="26"/>
      <c r="J154" s="40"/>
      <c r="K154" s="41" t="s">
        <v>41</v>
      </c>
      <c r="L154" s="121"/>
      <c r="M154" s="121"/>
      <c r="N154" s="21" t="str">
        <f>IF(L154="","0",ROUNDUP((VLOOKUP(L154,Points!$U$3:$V$102,2)/2),0))</f>
        <v>0</v>
      </c>
      <c r="O154" s="42"/>
      <c r="P154" s="36"/>
      <c r="Q154" s="21" t="str">
        <f>IF(P154="","0",VLOOKUP(P154,Points!$Q$3:$R$102,2))</f>
        <v>0</v>
      </c>
      <c r="R154" s="21"/>
      <c r="S154" s="35"/>
      <c r="T154" s="28"/>
      <c r="U154" s="40"/>
      <c r="V154" s="76"/>
      <c r="W154" s="76"/>
      <c r="X154" s="76"/>
      <c r="Y154" s="50"/>
    </row>
    <row r="155" spans="1:25" ht="12.75" customHeight="1">
      <c r="A155" s="51"/>
      <c r="B155" s="81"/>
      <c r="C155" s="53"/>
      <c r="D155" s="53"/>
      <c r="E155" s="53"/>
      <c r="F155" s="53"/>
      <c r="G155" s="53"/>
      <c r="H155" s="53"/>
      <c r="I155" s="53"/>
      <c r="J155" s="52"/>
      <c r="K155" s="52"/>
      <c r="L155" s="54"/>
      <c r="M155" s="54"/>
      <c r="N155" s="54"/>
      <c r="O155" s="54"/>
      <c r="P155" s="80"/>
      <c r="Q155" s="52"/>
      <c r="R155" s="52"/>
      <c r="S155" s="52"/>
      <c r="T155" s="52"/>
      <c r="U155" s="52"/>
      <c r="V155" s="52"/>
      <c r="W155" s="54"/>
      <c r="X155" s="54"/>
      <c r="Y155" s="55"/>
    </row>
    <row r="157" spans="1:25" ht="12.75">
      <c r="A157" s="43"/>
      <c r="B157" s="44"/>
      <c r="C157" s="45"/>
      <c r="D157" s="45"/>
      <c r="E157" s="45"/>
      <c r="F157" s="45"/>
      <c r="G157" s="45"/>
      <c r="H157" s="45"/>
      <c r="I157" s="45"/>
      <c r="J157" s="46"/>
      <c r="K157" s="46"/>
      <c r="L157" s="45"/>
      <c r="M157" s="45"/>
      <c r="N157" s="45"/>
      <c r="O157" s="44"/>
      <c r="P157" s="79"/>
      <c r="Q157" s="47"/>
      <c r="R157" s="47"/>
      <c r="S157" s="47"/>
      <c r="T157" s="47"/>
      <c r="U157" s="47"/>
      <c r="V157" s="46"/>
      <c r="W157" s="44"/>
      <c r="X157" s="44"/>
      <c r="Y157" s="48"/>
    </row>
    <row r="158" spans="1:25" ht="12.75" customHeight="1">
      <c r="A158" s="49"/>
      <c r="B158" s="57" t="s">
        <v>188</v>
      </c>
      <c r="C158" s="8" t="s">
        <v>1</v>
      </c>
      <c r="D158" s="8" t="s">
        <v>2</v>
      </c>
      <c r="E158" s="8" t="s">
        <v>3</v>
      </c>
      <c r="F158" s="8" t="s">
        <v>4</v>
      </c>
      <c r="G158" s="8" t="s">
        <v>5</v>
      </c>
      <c r="H158" s="8" t="s">
        <v>6</v>
      </c>
      <c r="I158" s="8" t="s">
        <v>7</v>
      </c>
      <c r="J158" s="21" t="s">
        <v>9</v>
      </c>
      <c r="K158" s="25"/>
      <c r="L158" s="58" t="s">
        <v>39</v>
      </c>
      <c r="M158" s="8"/>
      <c r="N158" s="8" t="s">
        <v>38</v>
      </c>
      <c r="O158" s="21"/>
      <c r="P158" s="58" t="s">
        <v>8</v>
      </c>
      <c r="Q158" s="21" t="s">
        <v>9</v>
      </c>
      <c r="R158" s="21"/>
      <c r="S158" s="59" t="s">
        <v>138</v>
      </c>
      <c r="T158" s="21" t="s">
        <v>9</v>
      </c>
      <c r="U158" s="26"/>
      <c r="V158" s="38" t="s">
        <v>0</v>
      </c>
      <c r="W158" s="122" t="s">
        <v>49</v>
      </c>
      <c r="X158" s="122" t="s">
        <v>50</v>
      </c>
      <c r="Y158" s="50"/>
    </row>
    <row r="159" spans="1:25" ht="12.75">
      <c r="A159" s="83">
        <v>1</v>
      </c>
      <c r="B159" s="39"/>
      <c r="C159" s="11"/>
      <c r="D159" s="9"/>
      <c r="E159" s="9"/>
      <c r="F159" s="9"/>
      <c r="G159" s="11"/>
      <c r="H159" s="11"/>
      <c r="I159" s="11"/>
      <c r="J159" s="21">
        <f>VLOOKUP(C159,Points!$A$3:$H$15,2)+VLOOKUP(D159,Points!$A$3:$H$15,3)+VLOOKUP(E159,Points!$A$3:$H$15,4)+VLOOKUP(F159,Points!$A$3:$H$15,5)+VLOOKUP(G159,Points!$A$3:$H$15,6)+VLOOKUP(H159,Points!$A$3:$H$15,7)+VLOOKUP(I159,Points!$A$3:$H$15,8)</f>
        <v>0</v>
      </c>
      <c r="K159" s="25"/>
      <c r="L159" s="58" t="s">
        <v>94</v>
      </c>
      <c r="M159" s="9"/>
      <c r="N159" s="8">
        <f>SUM(M159:M161)+(IF(S159="Large Model","1",IF(S160="Large Model","1",IF(S161="Large Model","1",IF(S162="Large Model","1","0")))))</f>
        <v>0</v>
      </c>
      <c r="O159" s="21"/>
      <c r="P159" s="36"/>
      <c r="Q159" s="21" t="str">
        <f>IF(P159="","0",VLOOKUP(P159,Points!$Q$3:$R$102,2))</f>
        <v>0</v>
      </c>
      <c r="R159" s="21"/>
      <c r="S159" s="35"/>
      <c r="T159" s="21" t="str">
        <f>IF(S159="","0",VLOOKUP(S159,Points!$M$3:$N$102,2))</f>
        <v>0</v>
      </c>
      <c r="U159" s="26"/>
      <c r="V159" s="70">
        <f>SUM(J159:J161)+SUM(H165:H168)+N161+SUM(N165:N168)+SUM(Q159:Q162)+SUM(Q165:Q168)+SUM(T159:T162)+SUM(T165:T168)</f>
        <v>0</v>
      </c>
      <c r="W159" s="122"/>
      <c r="X159" s="122"/>
      <c r="Y159" s="50"/>
    </row>
    <row r="160" spans="1:25" ht="12.75">
      <c r="A160" s="83">
        <v>2</v>
      </c>
      <c r="B160" s="39"/>
      <c r="C160" s="19"/>
      <c r="D160" s="18"/>
      <c r="E160" s="9"/>
      <c r="F160" s="10"/>
      <c r="G160" s="12"/>
      <c r="H160" s="13"/>
      <c r="I160" s="14"/>
      <c r="J160" s="21">
        <f>VLOOKUP(D160,Points!$A$3:$H$15,3)+VLOOKUP(E160,Points!$A$3:$H$15,4)+VLOOKUP(F160,Points!$A$3:$H$15,5)</f>
        <v>0</v>
      </c>
      <c r="K160" s="25"/>
      <c r="L160" s="58" t="s">
        <v>10</v>
      </c>
      <c r="M160" s="9"/>
      <c r="N160" s="21" t="s">
        <v>9</v>
      </c>
      <c r="O160" s="21"/>
      <c r="P160" s="36"/>
      <c r="Q160" s="21" t="str">
        <f>IF(P160="","0",VLOOKUP(P160,Points!$Q$3:$R$102,2))</f>
        <v>0</v>
      </c>
      <c r="R160" s="21"/>
      <c r="S160" s="35"/>
      <c r="T160" s="21" t="str">
        <f>IF(S160="","0",VLOOKUP(S160,Points!$M$3:$N$102,2))</f>
        <v>0</v>
      </c>
      <c r="U160" s="26"/>
      <c r="V160" s="25"/>
      <c r="W160" s="122"/>
      <c r="X160" s="122"/>
      <c r="Y160" s="50"/>
    </row>
    <row r="161" spans="1:25" ht="12.75">
      <c r="A161" s="84">
        <v>3</v>
      </c>
      <c r="B161" s="39"/>
      <c r="C161" s="20"/>
      <c r="D161" s="18"/>
      <c r="E161" s="9"/>
      <c r="F161" s="10"/>
      <c r="G161" s="15"/>
      <c r="H161" s="16"/>
      <c r="I161" s="17"/>
      <c r="J161" s="21">
        <f>VLOOKUP(C161,Points!$A$3:$H$15,2)+VLOOKUP(D161,Points!$A$3:$H$15,3)+VLOOKUP(E161,Points!$A$3:$H$15,4)+VLOOKUP(F161,Points!$A$3:$H$15,5)+VLOOKUP(G161,Points!$A$3:$H$15,6)+VLOOKUP(H161,Points!$A$3:$H$15,7)+VLOOKUP(I161,Points!$A$3:$H$15,8)</f>
        <v>0</v>
      </c>
      <c r="K161" s="25"/>
      <c r="L161" s="58" t="s">
        <v>37</v>
      </c>
      <c r="M161" s="9"/>
      <c r="N161" s="21">
        <f>VLOOKUP(M159,Points!$A$3:$J$15,10)+IF(M160="","0",Points!$J$17)+IF(M161="","0",Points!$J$18)+IF(M162="","0",Points!$J$19)</f>
        <v>0</v>
      </c>
      <c r="O161" s="25"/>
      <c r="P161" s="36"/>
      <c r="Q161" s="21" t="str">
        <f>IF(P161="","0",VLOOKUP(P161,Points!$Q$3:$R$102,2))</f>
        <v>0</v>
      </c>
      <c r="R161" s="21"/>
      <c r="S161" s="35"/>
      <c r="T161" s="21" t="str">
        <f>IF(S161="","0",VLOOKUP(S161,Points!$M$3:$N$102,2))</f>
        <v>0</v>
      </c>
      <c r="U161" s="26"/>
      <c r="V161" s="40"/>
      <c r="W161" s="122"/>
      <c r="X161" s="122"/>
      <c r="Y161" s="50"/>
    </row>
    <row r="162" spans="1:25" ht="12.75">
      <c r="A162" s="76"/>
      <c r="B162" s="76"/>
      <c r="C162" s="76"/>
      <c r="D162" s="76"/>
      <c r="E162" s="76"/>
      <c r="F162" s="76"/>
      <c r="G162" s="76"/>
      <c r="H162" s="76"/>
      <c r="I162" s="76"/>
      <c r="J162" s="25"/>
      <c r="K162" s="25"/>
      <c r="L162" s="111" t="s">
        <v>174</v>
      </c>
      <c r="M162" s="73" t="str">
        <f>(IF(S159="Large Model","Yes",IF(S160="Large Model","Yes",IF(S161="Large Model","Yes",IF(S162="Large Model","Yes","No")))))</f>
        <v>No</v>
      </c>
      <c r="N162" s="25"/>
      <c r="O162" s="25"/>
      <c r="P162" s="36"/>
      <c r="Q162" s="21" t="str">
        <f>IF(P162="","0",VLOOKUP(P162,Points!$Q$3:$R$102,2))</f>
        <v>0</v>
      </c>
      <c r="R162" s="21"/>
      <c r="S162" s="35"/>
      <c r="T162" s="21" t="str">
        <f>IF(S162="","0",VLOOKUP(S162,Points!$M$3:$N$102,2))</f>
        <v>0</v>
      </c>
      <c r="U162" s="26"/>
      <c r="V162" s="40"/>
      <c r="W162" s="8"/>
      <c r="X162" s="56">
        <f>SUM(V159*W162)</f>
        <v>0</v>
      </c>
      <c r="Y162" s="50"/>
    </row>
    <row r="163" spans="1:25" ht="12.75">
      <c r="A163" s="49"/>
      <c r="B163" s="123"/>
      <c r="C163" s="26"/>
      <c r="D163" s="26"/>
      <c r="E163" s="26"/>
      <c r="F163" s="26"/>
      <c r="G163" s="26"/>
      <c r="H163" s="26"/>
      <c r="I163" s="26"/>
      <c r="J163" s="25"/>
      <c r="K163" s="25"/>
      <c r="L163" s="26"/>
      <c r="M163" s="26"/>
      <c r="N163" s="26"/>
      <c r="O163" s="26"/>
      <c r="P163" s="75"/>
      <c r="Q163" s="25"/>
      <c r="R163" s="25"/>
      <c r="S163" s="25"/>
      <c r="T163" s="25"/>
      <c r="U163" s="25"/>
      <c r="V163" s="25"/>
      <c r="W163" s="26"/>
      <c r="X163" s="42"/>
      <c r="Y163" s="50"/>
    </row>
    <row r="164" spans="1:25" ht="12.75">
      <c r="A164" s="49"/>
      <c r="B164" s="124"/>
      <c r="C164" s="26"/>
      <c r="D164" s="126" t="s">
        <v>121</v>
      </c>
      <c r="E164" s="127"/>
      <c r="F164" s="127"/>
      <c r="G164" s="128"/>
      <c r="H164" s="21" t="s">
        <v>9</v>
      </c>
      <c r="I164" s="26"/>
      <c r="J164" s="40"/>
      <c r="K164" s="40"/>
      <c r="L164" s="129" t="s">
        <v>29</v>
      </c>
      <c r="M164" s="129"/>
      <c r="N164" s="21" t="s">
        <v>9</v>
      </c>
      <c r="O164" s="42"/>
      <c r="P164" s="58" t="s">
        <v>190</v>
      </c>
      <c r="Q164" s="21" t="s">
        <v>9</v>
      </c>
      <c r="R164" s="21"/>
      <c r="S164" s="59" t="s">
        <v>51</v>
      </c>
      <c r="T164" s="77" t="s">
        <v>9</v>
      </c>
      <c r="U164" s="40"/>
      <c r="V164" s="76"/>
      <c r="W164" s="76"/>
      <c r="X164" s="76"/>
      <c r="Y164" s="50"/>
    </row>
    <row r="165" spans="1:25" ht="12.75" customHeight="1">
      <c r="A165" s="49"/>
      <c r="B165" s="124"/>
      <c r="C165" s="26"/>
      <c r="D165" s="118"/>
      <c r="E165" s="119"/>
      <c r="F165" s="119"/>
      <c r="G165" s="120"/>
      <c r="H165" s="21" t="str">
        <f>IF(D165="","0",VLOOKUP(D165,Points!$Y$3:$Z$102,2))</f>
        <v>0</v>
      </c>
      <c r="I165" s="26"/>
      <c r="J165" s="40"/>
      <c r="K165" s="41" t="s">
        <v>40</v>
      </c>
      <c r="L165" s="121"/>
      <c r="M165" s="121"/>
      <c r="N165" s="21" t="str">
        <f>IF(L165="","0",VLOOKUP(L165,Points!$U$3:$V$102,2))</f>
        <v>0</v>
      </c>
      <c r="O165" s="42"/>
      <c r="P165" s="36"/>
      <c r="Q165" s="21" t="str">
        <f>IF(P165="","0",VLOOKUP(P165,Points!$Q$3:$R$102,2))</f>
        <v>0</v>
      </c>
      <c r="R165" s="26"/>
      <c r="S165" s="35"/>
      <c r="T165" s="28"/>
      <c r="U165" s="40"/>
      <c r="V165" s="76"/>
      <c r="W165" s="76"/>
      <c r="X165" s="76"/>
      <c r="Y165" s="50"/>
    </row>
    <row r="166" spans="1:25" ht="12.75" customHeight="1">
      <c r="A166" s="49"/>
      <c r="B166" s="125"/>
      <c r="C166" s="26"/>
      <c r="D166" s="118"/>
      <c r="E166" s="119"/>
      <c r="F166" s="119"/>
      <c r="G166" s="120"/>
      <c r="H166" s="21" t="str">
        <f>IF(D166="","0",VLOOKUP(D166,Points!$Y$3:$Z$102,2))</f>
        <v>0</v>
      </c>
      <c r="I166" s="26"/>
      <c r="J166" s="40"/>
      <c r="K166" s="41" t="s">
        <v>41</v>
      </c>
      <c r="L166" s="121"/>
      <c r="M166" s="121"/>
      <c r="N166" s="21" t="str">
        <f>IF(L166="","0",ROUNDUP((VLOOKUP(L166,Points!$U$3:$V$102,2)/2),0))</f>
        <v>0</v>
      </c>
      <c r="O166" s="42"/>
      <c r="P166" s="36"/>
      <c r="Q166" s="21" t="str">
        <f>IF(P166="","0",VLOOKUP(P166,Points!$Q$3:$R$102,2))</f>
        <v>0</v>
      </c>
      <c r="R166" s="26"/>
      <c r="S166" s="35"/>
      <c r="T166" s="28"/>
      <c r="U166" s="40"/>
      <c r="V166" s="76"/>
      <c r="W166" s="76"/>
      <c r="X166" s="76"/>
      <c r="Y166" s="50"/>
    </row>
    <row r="167" spans="1:25" ht="12.75" customHeight="1">
      <c r="A167" s="49"/>
      <c r="B167" s="76"/>
      <c r="C167" s="26"/>
      <c r="D167" s="118"/>
      <c r="E167" s="119"/>
      <c r="F167" s="119"/>
      <c r="G167" s="120"/>
      <c r="H167" s="21" t="str">
        <f>IF(D167="","0",VLOOKUP(D167,Points!$Y$3:$Z$102,2))</f>
        <v>0</v>
      </c>
      <c r="I167" s="26"/>
      <c r="J167" s="40"/>
      <c r="K167" s="41" t="s">
        <v>40</v>
      </c>
      <c r="L167" s="121"/>
      <c r="M167" s="121"/>
      <c r="N167" s="21" t="str">
        <f>IF(L167="","0",VLOOKUP(L167,Points!$U$3:$V$102,2))</f>
        <v>0</v>
      </c>
      <c r="O167" s="42"/>
      <c r="P167" s="36"/>
      <c r="Q167" s="21" t="str">
        <f>IF(P167="","0",VLOOKUP(P167,Points!$Q$3:$R$102,2))</f>
        <v>0</v>
      </c>
      <c r="R167" s="21"/>
      <c r="S167" s="35"/>
      <c r="T167" s="28"/>
      <c r="U167" s="40"/>
      <c r="V167" s="76"/>
      <c r="W167" s="76"/>
      <c r="X167" s="76"/>
      <c r="Y167" s="50"/>
    </row>
    <row r="168" spans="1:25" ht="12.75" customHeight="1">
      <c r="A168" s="49"/>
      <c r="B168" s="75" t="str">
        <f>IF(V159&gt;Points!$A$17,"Elite","Core")</f>
        <v>Core</v>
      </c>
      <c r="C168" s="26"/>
      <c r="D168" s="118"/>
      <c r="E168" s="119"/>
      <c r="F168" s="119"/>
      <c r="G168" s="120"/>
      <c r="H168" s="21" t="str">
        <f>IF(D168="","0",VLOOKUP(D168,Points!$Y$3:$Z$102,2))</f>
        <v>0</v>
      </c>
      <c r="I168" s="26"/>
      <c r="J168" s="40"/>
      <c r="K168" s="41" t="s">
        <v>41</v>
      </c>
      <c r="L168" s="121"/>
      <c r="M168" s="121"/>
      <c r="N168" s="21" t="str">
        <f>IF(L168="","0",ROUNDUP((VLOOKUP(L168,Points!$U$3:$V$102,2)/2),0))</f>
        <v>0</v>
      </c>
      <c r="O168" s="42"/>
      <c r="P168" s="36"/>
      <c r="Q168" s="21" t="str">
        <f>IF(P168="","0",VLOOKUP(P168,Points!$Q$3:$R$102,2))</f>
        <v>0</v>
      </c>
      <c r="R168" s="21"/>
      <c r="S168" s="35"/>
      <c r="T168" s="28"/>
      <c r="U168" s="40"/>
      <c r="V168" s="76"/>
      <c r="W168" s="76"/>
      <c r="X168" s="76"/>
      <c r="Y168" s="50"/>
    </row>
    <row r="169" spans="1:25" ht="12.75" customHeight="1">
      <c r="A169" s="51"/>
      <c r="B169" s="81"/>
      <c r="C169" s="53"/>
      <c r="D169" s="53"/>
      <c r="E169" s="53"/>
      <c r="F169" s="53"/>
      <c r="G169" s="53"/>
      <c r="H169" s="53"/>
      <c r="I169" s="53"/>
      <c r="J169" s="52"/>
      <c r="K169" s="52"/>
      <c r="L169" s="54"/>
      <c r="M169" s="54"/>
      <c r="N169" s="54"/>
      <c r="O169" s="54"/>
      <c r="P169" s="80"/>
      <c r="Q169" s="52"/>
      <c r="R169" s="52"/>
      <c r="S169" s="52"/>
      <c r="T169" s="52"/>
      <c r="U169" s="52"/>
      <c r="V169" s="52"/>
      <c r="W169" s="54"/>
      <c r="X169" s="54"/>
      <c r="Y169" s="55"/>
    </row>
    <row r="170" ht="12.75" customHeight="1">
      <c r="B170" s="82"/>
    </row>
    <row r="171" spans="1:25" ht="12.75">
      <c r="A171" s="43"/>
      <c r="B171" s="44"/>
      <c r="C171" s="45"/>
      <c r="D171" s="45"/>
      <c r="E171" s="45"/>
      <c r="F171" s="45"/>
      <c r="G171" s="45"/>
      <c r="H171" s="45"/>
      <c r="I171" s="45"/>
      <c r="J171" s="46"/>
      <c r="K171" s="46"/>
      <c r="L171" s="45"/>
      <c r="M171" s="45"/>
      <c r="N171" s="45"/>
      <c r="O171" s="44"/>
      <c r="P171" s="79"/>
      <c r="Q171" s="47"/>
      <c r="R171" s="47"/>
      <c r="S171" s="47"/>
      <c r="T171" s="47"/>
      <c r="U171" s="47"/>
      <c r="V171" s="46"/>
      <c r="W171" s="44"/>
      <c r="X171" s="44"/>
      <c r="Y171" s="48"/>
    </row>
    <row r="172" spans="1:25" ht="12.75" customHeight="1">
      <c r="A172" s="49"/>
      <c r="B172" s="57" t="s">
        <v>188</v>
      </c>
      <c r="C172" s="8" t="s">
        <v>1</v>
      </c>
      <c r="D172" s="8" t="s">
        <v>2</v>
      </c>
      <c r="E172" s="8" t="s">
        <v>3</v>
      </c>
      <c r="F172" s="8" t="s">
        <v>4</v>
      </c>
      <c r="G172" s="8" t="s">
        <v>5</v>
      </c>
      <c r="H172" s="8" t="s">
        <v>6</v>
      </c>
      <c r="I172" s="8" t="s">
        <v>7</v>
      </c>
      <c r="J172" s="21" t="s">
        <v>9</v>
      </c>
      <c r="K172" s="25"/>
      <c r="L172" s="58" t="s">
        <v>39</v>
      </c>
      <c r="M172" s="8"/>
      <c r="N172" s="8" t="s">
        <v>38</v>
      </c>
      <c r="O172" s="21"/>
      <c r="P172" s="58" t="s">
        <v>8</v>
      </c>
      <c r="Q172" s="21" t="s">
        <v>9</v>
      </c>
      <c r="R172" s="21"/>
      <c r="S172" s="59" t="s">
        <v>138</v>
      </c>
      <c r="T172" s="21" t="s">
        <v>9</v>
      </c>
      <c r="U172" s="26"/>
      <c r="V172" s="38" t="s">
        <v>0</v>
      </c>
      <c r="W172" s="122" t="s">
        <v>49</v>
      </c>
      <c r="X172" s="122" t="s">
        <v>50</v>
      </c>
      <c r="Y172" s="50"/>
    </row>
    <row r="173" spans="1:25" ht="12.75">
      <c r="A173" s="83">
        <v>1</v>
      </c>
      <c r="B173" s="39"/>
      <c r="C173" s="11"/>
      <c r="D173" s="9"/>
      <c r="E173" s="9"/>
      <c r="F173" s="9"/>
      <c r="G173" s="11"/>
      <c r="H173" s="11"/>
      <c r="I173" s="11"/>
      <c r="J173" s="21">
        <f>VLOOKUP(C173,Points!$A$3:$H$15,2)+VLOOKUP(D173,Points!$A$3:$H$15,3)+VLOOKUP(E173,Points!$A$3:$H$15,4)+VLOOKUP(F173,Points!$A$3:$H$15,5)+VLOOKUP(G173,Points!$A$3:$H$15,6)+VLOOKUP(H173,Points!$A$3:$H$15,7)+VLOOKUP(I173,Points!$A$3:$H$15,8)</f>
        <v>0</v>
      </c>
      <c r="K173" s="25"/>
      <c r="L173" s="58" t="s">
        <v>94</v>
      </c>
      <c r="M173" s="9"/>
      <c r="N173" s="8">
        <f>SUM(M173:M175)+(IF(S173="Large Model","1",IF(S174="Large Model","1",IF(S175="Large Model","1",IF(S176="Large Model","1","0")))))</f>
        <v>0</v>
      </c>
      <c r="O173" s="21"/>
      <c r="P173" s="36"/>
      <c r="Q173" s="21" t="str">
        <f>IF(P173="","0",VLOOKUP(P173,Points!$Q$3:$R$102,2))</f>
        <v>0</v>
      </c>
      <c r="R173" s="21"/>
      <c r="S173" s="35"/>
      <c r="T173" s="21" t="str">
        <f>IF(S173="","0",VLOOKUP(S173,Points!$M$3:$N$102,2))</f>
        <v>0</v>
      </c>
      <c r="U173" s="26"/>
      <c r="V173" s="70">
        <f>SUM(J173:J175)+SUM(H179:H182)+N175+SUM(N179:N182)+SUM(Q173:Q176)+SUM(Q179:Q182)+SUM(T173:T176)+SUM(T179:T182)</f>
        <v>0</v>
      </c>
      <c r="W173" s="122"/>
      <c r="X173" s="122"/>
      <c r="Y173" s="50"/>
    </row>
    <row r="174" spans="1:25" ht="12.75">
      <c r="A174" s="83">
        <v>2</v>
      </c>
      <c r="B174" s="39"/>
      <c r="C174" s="19"/>
      <c r="D174" s="18"/>
      <c r="E174" s="9"/>
      <c r="F174" s="10"/>
      <c r="G174" s="12"/>
      <c r="H174" s="13"/>
      <c r="I174" s="14"/>
      <c r="J174" s="21">
        <f>VLOOKUP(D174,Points!$A$3:$H$15,3)+VLOOKUP(E174,Points!$A$3:$H$15,4)+VLOOKUP(F174,Points!$A$3:$H$15,5)</f>
        <v>0</v>
      </c>
      <c r="K174" s="25"/>
      <c r="L174" s="58" t="s">
        <v>10</v>
      </c>
      <c r="M174" s="9"/>
      <c r="N174" s="21" t="s">
        <v>9</v>
      </c>
      <c r="O174" s="21"/>
      <c r="P174" s="36"/>
      <c r="Q174" s="21" t="str">
        <f>IF(P174="","0",VLOOKUP(P174,Points!$Q$3:$R$102,2))</f>
        <v>0</v>
      </c>
      <c r="R174" s="21"/>
      <c r="S174" s="35"/>
      <c r="T174" s="21" t="str">
        <f>IF(S174="","0",VLOOKUP(S174,Points!$M$3:$N$102,2))</f>
        <v>0</v>
      </c>
      <c r="U174" s="26"/>
      <c r="V174" s="25"/>
      <c r="W174" s="122"/>
      <c r="X174" s="122"/>
      <c r="Y174" s="50"/>
    </row>
    <row r="175" spans="1:25" ht="12.75">
      <c r="A175" s="84">
        <v>3</v>
      </c>
      <c r="B175" s="39"/>
      <c r="C175" s="20"/>
      <c r="D175" s="18"/>
      <c r="E175" s="9"/>
      <c r="F175" s="10"/>
      <c r="G175" s="15"/>
      <c r="H175" s="16"/>
      <c r="I175" s="17"/>
      <c r="J175" s="21">
        <f>VLOOKUP(C175,Points!$A$3:$H$15,2)+VLOOKUP(D175,Points!$A$3:$H$15,3)+VLOOKUP(E175,Points!$A$3:$H$15,4)+VLOOKUP(F175,Points!$A$3:$H$15,5)+VLOOKUP(G175,Points!$A$3:$H$15,6)+VLOOKUP(H175,Points!$A$3:$H$15,7)+VLOOKUP(I175,Points!$A$3:$H$15,8)</f>
        <v>0</v>
      </c>
      <c r="K175" s="25"/>
      <c r="L175" s="58" t="s">
        <v>37</v>
      </c>
      <c r="M175" s="9"/>
      <c r="N175" s="21">
        <f>VLOOKUP(M173,Points!$A$3:$J$15,10)+IF(M174="","0",Points!$J$17)+IF(M175="","0",Points!$J$18)+IF(M176="","0",Points!$J$19)</f>
        <v>0</v>
      </c>
      <c r="O175" s="25"/>
      <c r="P175" s="36"/>
      <c r="Q175" s="21" t="str">
        <f>IF(P175="","0",VLOOKUP(P175,Points!$Q$3:$R$102,2))</f>
        <v>0</v>
      </c>
      <c r="R175" s="21"/>
      <c r="S175" s="35"/>
      <c r="T175" s="21" t="str">
        <f>IF(S175="","0",VLOOKUP(S175,Points!$M$3:$N$102,2))</f>
        <v>0</v>
      </c>
      <c r="U175" s="26"/>
      <c r="V175" s="40"/>
      <c r="W175" s="122"/>
      <c r="X175" s="122"/>
      <c r="Y175" s="50"/>
    </row>
    <row r="176" spans="1:25" ht="12.75">
      <c r="A176" s="76"/>
      <c r="B176" s="76"/>
      <c r="C176" s="76"/>
      <c r="D176" s="76"/>
      <c r="E176" s="76"/>
      <c r="F176" s="76"/>
      <c r="G176" s="76"/>
      <c r="H176" s="76"/>
      <c r="I176" s="76"/>
      <c r="J176" s="25"/>
      <c r="K176" s="25"/>
      <c r="L176" s="111" t="s">
        <v>174</v>
      </c>
      <c r="M176" s="73" t="str">
        <f>(IF(S173="Large Model","Yes",IF(S174="Large Model","Yes",IF(S175="Large Model","Yes",IF(S176="Large Model","Yes","No")))))</f>
        <v>No</v>
      </c>
      <c r="N176" s="25"/>
      <c r="O176" s="25"/>
      <c r="P176" s="36"/>
      <c r="Q176" s="21" t="str">
        <f>IF(P176="","0",VLOOKUP(P176,Points!$Q$3:$R$102,2))</f>
        <v>0</v>
      </c>
      <c r="R176" s="21"/>
      <c r="S176" s="35"/>
      <c r="T176" s="21" t="str">
        <f>IF(S176="","0",VLOOKUP(S176,Points!$M$3:$N$102,2))</f>
        <v>0</v>
      </c>
      <c r="U176" s="26"/>
      <c r="V176" s="40"/>
      <c r="W176" s="8"/>
      <c r="X176" s="56">
        <f>SUM(V173*W176)</f>
        <v>0</v>
      </c>
      <c r="Y176" s="50"/>
    </row>
    <row r="177" spans="1:25" ht="12.75">
      <c r="A177" s="49"/>
      <c r="B177" s="123"/>
      <c r="C177" s="26"/>
      <c r="D177" s="26"/>
      <c r="E177" s="26"/>
      <c r="F177" s="26"/>
      <c r="G177" s="26"/>
      <c r="H177" s="26"/>
      <c r="I177" s="26"/>
      <c r="J177" s="25"/>
      <c r="K177" s="25"/>
      <c r="L177" s="26"/>
      <c r="M177" s="26"/>
      <c r="N177" s="26"/>
      <c r="O177" s="26"/>
      <c r="P177" s="75"/>
      <c r="Q177" s="25"/>
      <c r="R177" s="25"/>
      <c r="S177" s="25"/>
      <c r="T177" s="25"/>
      <c r="U177" s="25"/>
      <c r="V177" s="25"/>
      <c r="W177" s="26"/>
      <c r="X177" s="42"/>
      <c r="Y177" s="50"/>
    </row>
    <row r="178" spans="1:25" ht="12.75">
      <c r="A178" s="49"/>
      <c r="B178" s="124"/>
      <c r="C178" s="26"/>
      <c r="D178" s="126" t="s">
        <v>121</v>
      </c>
      <c r="E178" s="127"/>
      <c r="F178" s="127"/>
      <c r="G178" s="128"/>
      <c r="H178" s="21" t="s">
        <v>9</v>
      </c>
      <c r="I178" s="26"/>
      <c r="J178" s="40"/>
      <c r="K178" s="40"/>
      <c r="L178" s="129" t="s">
        <v>29</v>
      </c>
      <c r="M178" s="129"/>
      <c r="N178" s="21" t="s">
        <v>9</v>
      </c>
      <c r="O178" s="42"/>
      <c r="P178" s="58" t="s">
        <v>190</v>
      </c>
      <c r="Q178" s="21" t="s">
        <v>9</v>
      </c>
      <c r="R178" s="21"/>
      <c r="S178" s="59" t="s">
        <v>51</v>
      </c>
      <c r="T178" s="77" t="s">
        <v>9</v>
      </c>
      <c r="U178" s="40"/>
      <c r="V178" s="76"/>
      <c r="W178" s="76"/>
      <c r="X178" s="76"/>
      <c r="Y178" s="50"/>
    </row>
    <row r="179" spans="1:25" ht="12.75" customHeight="1">
      <c r="A179" s="49"/>
      <c r="B179" s="124"/>
      <c r="C179" s="26"/>
      <c r="D179" s="118"/>
      <c r="E179" s="119"/>
      <c r="F179" s="119"/>
      <c r="G179" s="120"/>
      <c r="H179" s="21" t="str">
        <f>IF(D179="","0",VLOOKUP(D179,Points!$Y$3:$Z$102,2))</f>
        <v>0</v>
      </c>
      <c r="I179" s="26"/>
      <c r="J179" s="40"/>
      <c r="K179" s="41" t="s">
        <v>40</v>
      </c>
      <c r="L179" s="121"/>
      <c r="M179" s="121"/>
      <c r="N179" s="21" t="str">
        <f>IF(L179="","0",VLOOKUP(L179,Points!$U$3:$V$102,2))</f>
        <v>0</v>
      </c>
      <c r="O179" s="42"/>
      <c r="P179" s="36"/>
      <c r="Q179" s="21" t="str">
        <f>IF(P179="","0",VLOOKUP(P179,Points!$Q$3:$R$102,2))</f>
        <v>0</v>
      </c>
      <c r="R179" s="26"/>
      <c r="S179" s="35"/>
      <c r="T179" s="28"/>
      <c r="U179" s="40"/>
      <c r="V179" s="76"/>
      <c r="W179" s="76"/>
      <c r="X179" s="76"/>
      <c r="Y179" s="50"/>
    </row>
    <row r="180" spans="1:25" ht="12.75" customHeight="1">
      <c r="A180" s="49"/>
      <c r="B180" s="125"/>
      <c r="C180" s="26"/>
      <c r="D180" s="118"/>
      <c r="E180" s="119"/>
      <c r="F180" s="119"/>
      <c r="G180" s="120"/>
      <c r="H180" s="21" t="str">
        <f>IF(D180="","0",VLOOKUP(D180,Points!$Y$3:$Z$102,2))</f>
        <v>0</v>
      </c>
      <c r="I180" s="26"/>
      <c r="J180" s="40"/>
      <c r="K180" s="41" t="s">
        <v>41</v>
      </c>
      <c r="L180" s="121"/>
      <c r="M180" s="121"/>
      <c r="N180" s="21" t="str">
        <f>IF(L180="","0",ROUNDUP((VLOOKUP(L180,Points!$U$3:$V$102,2)/2),0))</f>
        <v>0</v>
      </c>
      <c r="O180" s="42"/>
      <c r="P180" s="36"/>
      <c r="Q180" s="21" t="str">
        <f>IF(P180="","0",VLOOKUP(P180,Points!$Q$3:$R$102,2))</f>
        <v>0</v>
      </c>
      <c r="R180" s="26"/>
      <c r="S180" s="35"/>
      <c r="T180" s="28"/>
      <c r="U180" s="40"/>
      <c r="V180" s="76"/>
      <c r="W180" s="76"/>
      <c r="X180" s="76"/>
      <c r="Y180" s="50"/>
    </row>
    <row r="181" spans="1:25" ht="12.75" customHeight="1">
      <c r="A181" s="49"/>
      <c r="B181" s="76"/>
      <c r="C181" s="26"/>
      <c r="D181" s="118"/>
      <c r="E181" s="119"/>
      <c r="F181" s="119"/>
      <c r="G181" s="120"/>
      <c r="H181" s="21" t="str">
        <f>IF(D181="","0",VLOOKUP(D181,Points!$Y$3:$Z$102,2))</f>
        <v>0</v>
      </c>
      <c r="I181" s="26"/>
      <c r="J181" s="40"/>
      <c r="K181" s="41" t="s">
        <v>40</v>
      </c>
      <c r="L181" s="121"/>
      <c r="M181" s="121"/>
      <c r="N181" s="21" t="str">
        <f>IF(L181="","0",VLOOKUP(L181,Points!$U$3:$V$102,2))</f>
        <v>0</v>
      </c>
      <c r="O181" s="42"/>
      <c r="P181" s="36"/>
      <c r="Q181" s="21" t="str">
        <f>IF(P181="","0",VLOOKUP(P181,Points!$Q$3:$R$102,2))</f>
        <v>0</v>
      </c>
      <c r="R181" s="21"/>
      <c r="S181" s="35"/>
      <c r="T181" s="28"/>
      <c r="U181" s="40"/>
      <c r="V181" s="76"/>
      <c r="W181" s="76"/>
      <c r="X181" s="76"/>
      <c r="Y181" s="50"/>
    </row>
    <row r="182" spans="1:25" ht="12.75" customHeight="1">
      <c r="A182" s="49"/>
      <c r="B182" s="75" t="str">
        <f>IF(V173&gt;Points!$A$17,"Elite","Core")</f>
        <v>Core</v>
      </c>
      <c r="C182" s="26"/>
      <c r="D182" s="118"/>
      <c r="E182" s="119"/>
      <c r="F182" s="119"/>
      <c r="G182" s="120"/>
      <c r="H182" s="21" t="str">
        <f>IF(D182="","0",VLOOKUP(D182,Points!$Y$3:$Z$102,2))</f>
        <v>0</v>
      </c>
      <c r="I182" s="26"/>
      <c r="J182" s="40"/>
      <c r="K182" s="41" t="s">
        <v>41</v>
      </c>
      <c r="L182" s="121"/>
      <c r="M182" s="121"/>
      <c r="N182" s="21" t="str">
        <f>IF(L182="","0",ROUNDUP((VLOOKUP(L182,Points!$U$3:$V$102,2)/2),0))</f>
        <v>0</v>
      </c>
      <c r="O182" s="42"/>
      <c r="P182" s="36"/>
      <c r="Q182" s="21" t="str">
        <f>IF(P182="","0",VLOOKUP(P182,Points!$Q$3:$R$102,2))</f>
        <v>0</v>
      </c>
      <c r="R182" s="21"/>
      <c r="S182" s="35"/>
      <c r="T182" s="28"/>
      <c r="U182" s="40"/>
      <c r="V182" s="76"/>
      <c r="W182" s="76"/>
      <c r="X182" s="76"/>
      <c r="Y182" s="50"/>
    </row>
    <row r="183" spans="1:25" ht="12.75" customHeight="1">
      <c r="A183" s="51"/>
      <c r="B183" s="81"/>
      <c r="C183" s="53"/>
      <c r="D183" s="53"/>
      <c r="E183" s="53"/>
      <c r="F183" s="53"/>
      <c r="G183" s="53"/>
      <c r="H183" s="53"/>
      <c r="I183" s="53"/>
      <c r="J183" s="52"/>
      <c r="K183" s="52"/>
      <c r="L183" s="54"/>
      <c r="M183" s="54"/>
      <c r="N183" s="54"/>
      <c r="O183" s="54"/>
      <c r="P183" s="80"/>
      <c r="Q183" s="52"/>
      <c r="R183" s="52"/>
      <c r="S183" s="52"/>
      <c r="T183" s="52"/>
      <c r="U183" s="52"/>
      <c r="V183" s="52"/>
      <c r="W183" s="54"/>
      <c r="X183" s="54"/>
      <c r="Y183" s="55"/>
    </row>
    <row r="184" ht="12.75" customHeight="1">
      <c r="B184" s="82"/>
    </row>
    <row r="185" spans="1:25" ht="12.75">
      <c r="A185" s="43"/>
      <c r="B185" s="44"/>
      <c r="C185" s="45"/>
      <c r="D185" s="45"/>
      <c r="E185" s="45"/>
      <c r="F185" s="45"/>
      <c r="G185" s="45"/>
      <c r="H185" s="45"/>
      <c r="I185" s="45"/>
      <c r="J185" s="46"/>
      <c r="K185" s="46"/>
      <c r="L185" s="45"/>
      <c r="M185" s="45"/>
      <c r="N185" s="45"/>
      <c r="O185" s="44"/>
      <c r="P185" s="79"/>
      <c r="Q185" s="47"/>
      <c r="R185" s="47"/>
      <c r="S185" s="47"/>
      <c r="T185" s="47"/>
      <c r="U185" s="47"/>
      <c r="V185" s="46"/>
      <c r="W185" s="44"/>
      <c r="X185" s="44"/>
      <c r="Y185" s="48"/>
    </row>
    <row r="186" spans="1:25" ht="12.75" customHeight="1">
      <c r="A186" s="49"/>
      <c r="B186" s="57" t="s">
        <v>188</v>
      </c>
      <c r="C186" s="8" t="s">
        <v>1</v>
      </c>
      <c r="D186" s="8" t="s">
        <v>2</v>
      </c>
      <c r="E186" s="8" t="s">
        <v>3</v>
      </c>
      <c r="F186" s="8" t="s">
        <v>4</v>
      </c>
      <c r="G186" s="8" t="s">
        <v>5</v>
      </c>
      <c r="H186" s="8" t="s">
        <v>6</v>
      </c>
      <c r="I186" s="8" t="s">
        <v>7</v>
      </c>
      <c r="J186" s="21" t="s">
        <v>9</v>
      </c>
      <c r="K186" s="25"/>
      <c r="L186" s="58" t="s">
        <v>39</v>
      </c>
      <c r="M186" s="8"/>
      <c r="N186" s="8" t="s">
        <v>38</v>
      </c>
      <c r="O186" s="21"/>
      <c r="P186" s="58" t="s">
        <v>8</v>
      </c>
      <c r="Q186" s="21" t="s">
        <v>9</v>
      </c>
      <c r="R186" s="21"/>
      <c r="S186" s="59" t="s">
        <v>138</v>
      </c>
      <c r="T186" s="21" t="s">
        <v>9</v>
      </c>
      <c r="U186" s="26"/>
      <c r="V186" s="38" t="s">
        <v>0</v>
      </c>
      <c r="W186" s="122" t="s">
        <v>49</v>
      </c>
      <c r="X186" s="122" t="s">
        <v>50</v>
      </c>
      <c r="Y186" s="50"/>
    </row>
    <row r="187" spans="1:25" ht="12.75">
      <c r="A187" s="83">
        <v>1</v>
      </c>
      <c r="B187" s="39"/>
      <c r="C187" s="11"/>
      <c r="D187" s="9"/>
      <c r="E187" s="9"/>
      <c r="F187" s="9"/>
      <c r="G187" s="11"/>
      <c r="H187" s="11"/>
      <c r="I187" s="11"/>
      <c r="J187" s="21">
        <f>VLOOKUP(C187,Points!$A$3:$H$15,2)+VLOOKUP(D187,Points!$A$3:$H$15,3)+VLOOKUP(E187,Points!$A$3:$H$15,4)+VLOOKUP(F187,Points!$A$3:$H$15,5)+VLOOKUP(G187,Points!$A$3:$H$15,6)+VLOOKUP(H187,Points!$A$3:$H$15,7)+VLOOKUP(I187,Points!$A$3:$H$15,8)</f>
        <v>0</v>
      </c>
      <c r="K187" s="25"/>
      <c r="L187" s="58" t="s">
        <v>94</v>
      </c>
      <c r="M187" s="9"/>
      <c r="N187" s="8">
        <f>SUM(M187:M189)+(IF(S187="Large Model","1",IF(S188="Large Model","1",IF(S189="Large Model","1",IF(S190="Large Model","1","0")))))</f>
        <v>0</v>
      </c>
      <c r="O187" s="21"/>
      <c r="P187" s="36"/>
      <c r="Q187" s="21" t="str">
        <f>IF(P187="","0",VLOOKUP(P187,Points!$Q$3:$R$102,2))</f>
        <v>0</v>
      </c>
      <c r="R187" s="21"/>
      <c r="S187" s="35"/>
      <c r="T187" s="21" t="str">
        <f>IF(S187="","0",VLOOKUP(S187,Points!$M$3:$N$102,2))</f>
        <v>0</v>
      </c>
      <c r="U187" s="26"/>
      <c r="V187" s="70">
        <f>SUM(J187:J189)+SUM(H193:H196)+N189+SUM(N193:N196)+SUM(Q187:Q190)+SUM(Q193:Q196)+SUM(T187:T190)+SUM(T193:T196)</f>
        <v>0</v>
      </c>
      <c r="W187" s="122"/>
      <c r="X187" s="122"/>
      <c r="Y187" s="50"/>
    </row>
    <row r="188" spans="1:25" ht="12.75">
      <c r="A188" s="83">
        <v>2</v>
      </c>
      <c r="B188" s="39"/>
      <c r="C188" s="19"/>
      <c r="D188" s="18"/>
      <c r="E188" s="9"/>
      <c r="F188" s="10"/>
      <c r="G188" s="12"/>
      <c r="H188" s="13"/>
      <c r="I188" s="14"/>
      <c r="J188" s="21">
        <f>VLOOKUP(D188,Points!$A$3:$H$15,3)+VLOOKUP(E188,Points!$A$3:$H$15,4)+VLOOKUP(F188,Points!$A$3:$H$15,5)</f>
        <v>0</v>
      </c>
      <c r="K188" s="25"/>
      <c r="L188" s="58" t="s">
        <v>10</v>
      </c>
      <c r="M188" s="9"/>
      <c r="N188" s="21" t="s">
        <v>9</v>
      </c>
      <c r="O188" s="21"/>
      <c r="P188" s="36"/>
      <c r="Q188" s="21" t="str">
        <f>IF(P188="","0",VLOOKUP(P188,Points!$Q$3:$R$102,2))</f>
        <v>0</v>
      </c>
      <c r="R188" s="21"/>
      <c r="S188" s="35"/>
      <c r="T188" s="21" t="str">
        <f>IF(S188="","0",VLOOKUP(S188,Points!$M$3:$N$102,2))</f>
        <v>0</v>
      </c>
      <c r="U188" s="26"/>
      <c r="V188" s="25"/>
      <c r="W188" s="122"/>
      <c r="X188" s="122"/>
      <c r="Y188" s="50"/>
    </row>
    <row r="189" spans="1:25" ht="12.75">
      <c r="A189" s="84">
        <v>3</v>
      </c>
      <c r="B189" s="39"/>
      <c r="C189" s="20"/>
      <c r="D189" s="18"/>
      <c r="E189" s="9"/>
      <c r="F189" s="10"/>
      <c r="G189" s="15"/>
      <c r="H189" s="16"/>
      <c r="I189" s="17"/>
      <c r="J189" s="21">
        <f>VLOOKUP(C189,Points!$A$3:$H$15,2)+VLOOKUP(D189,Points!$A$3:$H$15,3)+VLOOKUP(E189,Points!$A$3:$H$15,4)+VLOOKUP(F189,Points!$A$3:$H$15,5)+VLOOKUP(G189,Points!$A$3:$H$15,6)+VLOOKUP(H189,Points!$A$3:$H$15,7)+VLOOKUP(I189,Points!$A$3:$H$15,8)</f>
        <v>0</v>
      </c>
      <c r="K189" s="25"/>
      <c r="L189" s="58" t="s">
        <v>37</v>
      </c>
      <c r="M189" s="9"/>
      <c r="N189" s="21">
        <f>VLOOKUP(M187,Points!$A$3:$J$15,10)+IF(M188="","0",Points!$J$17)+IF(M189="","0",Points!$J$18)+IF(M190="","0",Points!$J$19)</f>
        <v>0</v>
      </c>
      <c r="O189" s="25"/>
      <c r="P189" s="36"/>
      <c r="Q189" s="21" t="str">
        <f>IF(P189="","0",VLOOKUP(P189,Points!$Q$3:$R$102,2))</f>
        <v>0</v>
      </c>
      <c r="R189" s="21"/>
      <c r="S189" s="35"/>
      <c r="T189" s="21" t="str">
        <f>IF(S189="","0",VLOOKUP(S189,Points!$M$3:$N$102,2))</f>
        <v>0</v>
      </c>
      <c r="U189" s="26"/>
      <c r="V189" s="40"/>
      <c r="W189" s="122"/>
      <c r="X189" s="122"/>
      <c r="Y189" s="50"/>
    </row>
    <row r="190" spans="1:25" ht="12.75">
      <c r="A190" s="76"/>
      <c r="B190" s="76"/>
      <c r="C190" s="76"/>
      <c r="D190" s="76"/>
      <c r="E190" s="76"/>
      <c r="F190" s="76"/>
      <c r="G190" s="76"/>
      <c r="H190" s="76"/>
      <c r="I190" s="76"/>
      <c r="J190" s="25"/>
      <c r="K190" s="25"/>
      <c r="L190" s="111" t="s">
        <v>174</v>
      </c>
      <c r="M190" s="73" t="str">
        <f>(IF(S187="Large Model","Yes",IF(S188="Large Model","Yes",IF(S189="Large Model","Yes",IF(S190="Large Model","Yes","No")))))</f>
        <v>No</v>
      </c>
      <c r="N190" s="25"/>
      <c r="O190" s="25"/>
      <c r="P190" s="36"/>
      <c r="Q190" s="21" t="str">
        <f>IF(P190="","0",VLOOKUP(P190,Points!$Q$3:$R$102,2))</f>
        <v>0</v>
      </c>
      <c r="R190" s="21"/>
      <c r="S190" s="35"/>
      <c r="T190" s="21" t="str">
        <f>IF(S190="","0",VLOOKUP(S190,Points!$M$3:$N$102,2))</f>
        <v>0</v>
      </c>
      <c r="U190" s="26"/>
      <c r="V190" s="40"/>
      <c r="W190" s="8"/>
      <c r="X190" s="56">
        <f>SUM(V187*W190)</f>
        <v>0</v>
      </c>
      <c r="Y190" s="50"/>
    </row>
    <row r="191" spans="1:25" ht="12.75">
      <c r="A191" s="49"/>
      <c r="B191" s="123"/>
      <c r="C191" s="26"/>
      <c r="D191" s="26"/>
      <c r="E191" s="26"/>
      <c r="F191" s="26"/>
      <c r="G191" s="26"/>
      <c r="H191" s="26"/>
      <c r="I191" s="26"/>
      <c r="J191" s="25"/>
      <c r="K191" s="25"/>
      <c r="L191" s="26"/>
      <c r="M191" s="26"/>
      <c r="N191" s="26"/>
      <c r="O191" s="26"/>
      <c r="P191" s="75"/>
      <c r="Q191" s="25"/>
      <c r="R191" s="25"/>
      <c r="S191" s="25"/>
      <c r="T191" s="25"/>
      <c r="U191" s="25"/>
      <c r="V191" s="25"/>
      <c r="W191" s="26"/>
      <c r="X191" s="42"/>
      <c r="Y191" s="50"/>
    </row>
    <row r="192" spans="1:25" ht="12.75">
      <c r="A192" s="49"/>
      <c r="B192" s="124"/>
      <c r="C192" s="26"/>
      <c r="D192" s="126" t="s">
        <v>121</v>
      </c>
      <c r="E192" s="127"/>
      <c r="F192" s="127"/>
      <c r="G192" s="128"/>
      <c r="H192" s="21" t="s">
        <v>9</v>
      </c>
      <c r="I192" s="26"/>
      <c r="J192" s="40"/>
      <c r="K192" s="40"/>
      <c r="L192" s="129" t="s">
        <v>29</v>
      </c>
      <c r="M192" s="129"/>
      <c r="N192" s="21" t="s">
        <v>9</v>
      </c>
      <c r="O192" s="42"/>
      <c r="P192" s="58" t="s">
        <v>190</v>
      </c>
      <c r="Q192" s="21" t="s">
        <v>9</v>
      </c>
      <c r="R192" s="21"/>
      <c r="S192" s="59" t="s">
        <v>51</v>
      </c>
      <c r="T192" s="77" t="s">
        <v>9</v>
      </c>
      <c r="U192" s="40"/>
      <c r="V192" s="76"/>
      <c r="W192" s="76"/>
      <c r="X192" s="76"/>
      <c r="Y192" s="50"/>
    </row>
    <row r="193" spans="1:25" ht="12.75" customHeight="1">
      <c r="A193" s="49"/>
      <c r="B193" s="124"/>
      <c r="C193" s="26"/>
      <c r="D193" s="118"/>
      <c r="E193" s="119"/>
      <c r="F193" s="119"/>
      <c r="G193" s="120"/>
      <c r="H193" s="21" t="str">
        <f>IF(D193="","0",VLOOKUP(D193,Points!$Y$3:$Z$102,2))</f>
        <v>0</v>
      </c>
      <c r="I193" s="26"/>
      <c r="J193" s="40"/>
      <c r="K193" s="41" t="s">
        <v>40</v>
      </c>
      <c r="L193" s="121"/>
      <c r="M193" s="121"/>
      <c r="N193" s="21" t="str">
        <f>IF(L193="","0",VLOOKUP(L193,Points!$U$3:$V$102,2))</f>
        <v>0</v>
      </c>
      <c r="O193" s="42"/>
      <c r="P193" s="36"/>
      <c r="Q193" s="21" t="str">
        <f>IF(P193="","0",VLOOKUP(P193,Points!$Q$3:$R$102,2))</f>
        <v>0</v>
      </c>
      <c r="R193" s="26"/>
      <c r="S193" s="35"/>
      <c r="T193" s="28"/>
      <c r="U193" s="40"/>
      <c r="V193" s="76"/>
      <c r="W193" s="76"/>
      <c r="X193" s="76"/>
      <c r="Y193" s="50"/>
    </row>
    <row r="194" spans="1:25" ht="12.75" customHeight="1">
      <c r="A194" s="49"/>
      <c r="B194" s="125"/>
      <c r="C194" s="26"/>
      <c r="D194" s="118"/>
      <c r="E194" s="119"/>
      <c r="F194" s="119"/>
      <c r="G194" s="120"/>
      <c r="H194" s="21" t="str">
        <f>IF(D194="","0",VLOOKUP(D194,Points!$Y$3:$Z$102,2))</f>
        <v>0</v>
      </c>
      <c r="I194" s="26"/>
      <c r="J194" s="40"/>
      <c r="K194" s="41" t="s">
        <v>41</v>
      </c>
      <c r="L194" s="121"/>
      <c r="M194" s="121"/>
      <c r="N194" s="21" t="str">
        <f>IF(L194="","0",ROUNDUP((VLOOKUP(L194,Points!$U$3:$V$102,2)/2),0))</f>
        <v>0</v>
      </c>
      <c r="O194" s="42"/>
      <c r="P194" s="36"/>
      <c r="Q194" s="21" t="str">
        <f>IF(P194="","0",VLOOKUP(P194,Points!$Q$3:$R$102,2))</f>
        <v>0</v>
      </c>
      <c r="R194" s="26"/>
      <c r="S194" s="35"/>
      <c r="T194" s="28"/>
      <c r="U194" s="40"/>
      <c r="V194" s="76"/>
      <c r="W194" s="76"/>
      <c r="X194" s="76"/>
      <c r="Y194" s="50"/>
    </row>
    <row r="195" spans="1:25" ht="12.75" customHeight="1">
      <c r="A195" s="49"/>
      <c r="B195" s="76"/>
      <c r="C195" s="26"/>
      <c r="D195" s="118"/>
      <c r="E195" s="119"/>
      <c r="F195" s="119"/>
      <c r="G195" s="120"/>
      <c r="H195" s="21" t="str">
        <f>IF(D195="","0",VLOOKUP(D195,Points!$Y$3:$Z$102,2))</f>
        <v>0</v>
      </c>
      <c r="I195" s="26"/>
      <c r="J195" s="40"/>
      <c r="K195" s="41" t="s">
        <v>40</v>
      </c>
      <c r="L195" s="121"/>
      <c r="M195" s="121"/>
      <c r="N195" s="21" t="str">
        <f>IF(L195="","0",VLOOKUP(L195,Points!$U$3:$V$102,2))</f>
        <v>0</v>
      </c>
      <c r="O195" s="42"/>
      <c r="P195" s="36"/>
      <c r="Q195" s="21" t="str">
        <f>IF(P195="","0",VLOOKUP(P195,Points!$Q$3:$R$102,2))</f>
        <v>0</v>
      </c>
      <c r="R195" s="21"/>
      <c r="S195" s="35"/>
      <c r="T195" s="28"/>
      <c r="U195" s="40"/>
      <c r="V195" s="76"/>
      <c r="W195" s="76"/>
      <c r="X195" s="76"/>
      <c r="Y195" s="50"/>
    </row>
    <row r="196" spans="1:25" ht="12.75" customHeight="1">
      <c r="A196" s="49"/>
      <c r="B196" s="75" t="str">
        <f>IF(V187&gt;Points!$A$17,"Elite","Core")</f>
        <v>Core</v>
      </c>
      <c r="C196" s="26"/>
      <c r="D196" s="118"/>
      <c r="E196" s="119"/>
      <c r="F196" s="119"/>
      <c r="G196" s="120"/>
      <c r="H196" s="21" t="str">
        <f>IF(D196="","0",VLOOKUP(D196,Points!$Y$3:$Z$102,2))</f>
        <v>0</v>
      </c>
      <c r="I196" s="26"/>
      <c r="J196" s="40"/>
      <c r="K196" s="41" t="s">
        <v>41</v>
      </c>
      <c r="L196" s="121"/>
      <c r="M196" s="121"/>
      <c r="N196" s="21" t="str">
        <f>IF(L196="","0",ROUNDUP((VLOOKUP(L196,Points!$U$3:$V$102,2)/2),0))</f>
        <v>0</v>
      </c>
      <c r="O196" s="42"/>
      <c r="P196" s="36"/>
      <c r="Q196" s="21" t="str">
        <f>IF(P196="","0",VLOOKUP(P196,Points!$Q$3:$R$102,2))</f>
        <v>0</v>
      </c>
      <c r="R196" s="21"/>
      <c r="S196" s="35"/>
      <c r="T196" s="28"/>
      <c r="U196" s="40"/>
      <c r="V196" s="76"/>
      <c r="W196" s="76"/>
      <c r="X196" s="76"/>
      <c r="Y196" s="50"/>
    </row>
    <row r="197" spans="1:25" ht="12.75" customHeight="1">
      <c r="A197" s="51"/>
      <c r="B197" s="81"/>
      <c r="C197" s="53"/>
      <c r="D197" s="53"/>
      <c r="E197" s="53"/>
      <c r="F197" s="53"/>
      <c r="G197" s="53"/>
      <c r="H197" s="53"/>
      <c r="I197" s="53"/>
      <c r="J197" s="52"/>
      <c r="K197" s="52"/>
      <c r="L197" s="54"/>
      <c r="M197" s="54"/>
      <c r="N197" s="54"/>
      <c r="O197" s="54"/>
      <c r="P197" s="80"/>
      <c r="Q197" s="52"/>
      <c r="R197" s="52"/>
      <c r="S197" s="52"/>
      <c r="T197" s="52"/>
      <c r="U197" s="52"/>
      <c r="V197" s="52"/>
      <c r="W197" s="54"/>
      <c r="X197" s="54"/>
      <c r="Y197" s="55"/>
    </row>
    <row r="199" spans="1:25" ht="12.75">
      <c r="A199" s="43"/>
      <c r="B199" s="44"/>
      <c r="C199" s="45"/>
      <c r="D199" s="45"/>
      <c r="E199" s="45"/>
      <c r="F199" s="45"/>
      <c r="G199" s="45"/>
      <c r="H199" s="45"/>
      <c r="I199" s="45"/>
      <c r="J199" s="46"/>
      <c r="K199" s="46"/>
      <c r="L199" s="45"/>
      <c r="M199" s="45"/>
      <c r="N199" s="45"/>
      <c r="O199" s="44"/>
      <c r="P199" s="79"/>
      <c r="Q199" s="47"/>
      <c r="R199" s="47"/>
      <c r="S199" s="47"/>
      <c r="T199" s="47"/>
      <c r="U199" s="47"/>
      <c r="V199" s="46"/>
      <c r="W199" s="44"/>
      <c r="X199" s="44"/>
      <c r="Y199" s="48"/>
    </row>
    <row r="200" spans="1:25" ht="12.75" customHeight="1">
      <c r="A200" s="49"/>
      <c r="B200" s="57" t="s">
        <v>188</v>
      </c>
      <c r="C200" s="8" t="s">
        <v>1</v>
      </c>
      <c r="D200" s="8" t="s">
        <v>2</v>
      </c>
      <c r="E200" s="8" t="s">
        <v>3</v>
      </c>
      <c r="F200" s="8" t="s">
        <v>4</v>
      </c>
      <c r="G200" s="8" t="s">
        <v>5</v>
      </c>
      <c r="H200" s="8" t="s">
        <v>6</v>
      </c>
      <c r="I200" s="8" t="s">
        <v>7</v>
      </c>
      <c r="J200" s="21" t="s">
        <v>9</v>
      </c>
      <c r="K200" s="25"/>
      <c r="L200" s="58" t="s">
        <v>39</v>
      </c>
      <c r="M200" s="8"/>
      <c r="N200" s="8" t="s">
        <v>38</v>
      </c>
      <c r="O200" s="21"/>
      <c r="P200" s="58" t="s">
        <v>8</v>
      </c>
      <c r="Q200" s="21" t="s">
        <v>9</v>
      </c>
      <c r="R200" s="21"/>
      <c r="S200" s="59" t="s">
        <v>138</v>
      </c>
      <c r="T200" s="21" t="s">
        <v>9</v>
      </c>
      <c r="U200" s="26"/>
      <c r="V200" s="38" t="s">
        <v>0</v>
      </c>
      <c r="W200" s="122" t="s">
        <v>49</v>
      </c>
      <c r="X200" s="122" t="s">
        <v>50</v>
      </c>
      <c r="Y200" s="50"/>
    </row>
    <row r="201" spans="1:25" ht="12.75">
      <c r="A201" s="83">
        <v>1</v>
      </c>
      <c r="B201" s="39"/>
      <c r="C201" s="11"/>
      <c r="D201" s="9"/>
      <c r="E201" s="9"/>
      <c r="F201" s="9"/>
      <c r="G201" s="11"/>
      <c r="H201" s="11"/>
      <c r="I201" s="11"/>
      <c r="J201" s="21">
        <f>VLOOKUP(C201,Points!$A$3:$H$15,2)+VLOOKUP(D201,Points!$A$3:$H$15,3)+VLOOKUP(E201,Points!$A$3:$H$15,4)+VLOOKUP(F201,Points!$A$3:$H$15,5)+VLOOKUP(G201,Points!$A$3:$H$15,6)+VLOOKUP(H201,Points!$A$3:$H$15,7)+VLOOKUP(I201,Points!$A$3:$H$15,8)</f>
        <v>0</v>
      </c>
      <c r="K201" s="25"/>
      <c r="L201" s="58" t="s">
        <v>94</v>
      </c>
      <c r="M201" s="9"/>
      <c r="N201" s="8">
        <f>SUM(M201:M203)+(IF(S201="Large Model","1",IF(S202="Large Model","1",IF(S203="Large Model","1",IF(S204="Large Model","1","0")))))</f>
        <v>0</v>
      </c>
      <c r="O201" s="21"/>
      <c r="P201" s="36"/>
      <c r="Q201" s="21" t="str">
        <f>IF(P201="","0",VLOOKUP(P201,Points!$Q$3:$R$102,2))</f>
        <v>0</v>
      </c>
      <c r="R201" s="21"/>
      <c r="S201" s="35"/>
      <c r="T201" s="21" t="str">
        <f>IF(S201="","0",VLOOKUP(S201,Points!$M$3:$N$102,2))</f>
        <v>0</v>
      </c>
      <c r="U201" s="26"/>
      <c r="V201" s="70">
        <f>SUM(J201:J203)+SUM(H207:H210)+N203+SUM(N207:N210)+SUM(Q201:Q204)+SUM(Q207:Q210)+SUM(T201:T204)+SUM(T207:T210)</f>
        <v>0</v>
      </c>
      <c r="W201" s="122"/>
      <c r="X201" s="122"/>
      <c r="Y201" s="50"/>
    </row>
    <row r="202" spans="1:25" ht="12.75">
      <c r="A202" s="83">
        <v>2</v>
      </c>
      <c r="B202" s="39"/>
      <c r="C202" s="19"/>
      <c r="D202" s="18"/>
      <c r="E202" s="9"/>
      <c r="F202" s="10"/>
      <c r="G202" s="12"/>
      <c r="H202" s="13"/>
      <c r="I202" s="14"/>
      <c r="J202" s="21">
        <f>VLOOKUP(D202,Points!$A$3:$H$15,3)+VLOOKUP(E202,Points!$A$3:$H$15,4)+VLOOKUP(F202,Points!$A$3:$H$15,5)</f>
        <v>0</v>
      </c>
      <c r="K202" s="25"/>
      <c r="L202" s="58" t="s">
        <v>10</v>
      </c>
      <c r="M202" s="9"/>
      <c r="N202" s="21" t="s">
        <v>9</v>
      </c>
      <c r="O202" s="21"/>
      <c r="P202" s="36"/>
      <c r="Q202" s="21" t="str">
        <f>IF(P202="","0",VLOOKUP(P202,Points!$Q$3:$R$102,2))</f>
        <v>0</v>
      </c>
      <c r="R202" s="21"/>
      <c r="S202" s="35"/>
      <c r="T202" s="21" t="str">
        <f>IF(S202="","0",VLOOKUP(S202,Points!$M$3:$N$102,2))</f>
        <v>0</v>
      </c>
      <c r="U202" s="26"/>
      <c r="V202" s="25"/>
      <c r="W202" s="122"/>
      <c r="X202" s="122"/>
      <c r="Y202" s="50"/>
    </row>
    <row r="203" spans="1:25" ht="12.75">
      <c r="A203" s="84">
        <v>3</v>
      </c>
      <c r="B203" s="39"/>
      <c r="C203" s="20"/>
      <c r="D203" s="18"/>
      <c r="E203" s="9"/>
      <c r="F203" s="10"/>
      <c r="G203" s="15"/>
      <c r="H203" s="16"/>
      <c r="I203" s="17"/>
      <c r="J203" s="21">
        <f>VLOOKUP(C203,Points!$A$3:$H$15,2)+VLOOKUP(D203,Points!$A$3:$H$15,3)+VLOOKUP(E203,Points!$A$3:$H$15,4)+VLOOKUP(F203,Points!$A$3:$H$15,5)+VLOOKUP(G203,Points!$A$3:$H$15,6)+VLOOKUP(H203,Points!$A$3:$H$15,7)+VLOOKUP(I203,Points!$A$3:$H$15,8)</f>
        <v>0</v>
      </c>
      <c r="K203" s="25"/>
      <c r="L203" s="58" t="s">
        <v>37</v>
      </c>
      <c r="M203" s="9"/>
      <c r="N203" s="21">
        <f>VLOOKUP(M201,Points!$A$3:$J$15,10)+IF(M202="","0",Points!$J$17)+IF(M203="","0",Points!$J$18)+IF(M204="","0",Points!$J$19)</f>
        <v>0</v>
      </c>
      <c r="O203" s="25"/>
      <c r="P203" s="36"/>
      <c r="Q203" s="21" t="str">
        <f>IF(P203="","0",VLOOKUP(P203,Points!$Q$3:$R$102,2))</f>
        <v>0</v>
      </c>
      <c r="R203" s="21"/>
      <c r="S203" s="35"/>
      <c r="T203" s="21" t="str">
        <f>IF(S203="","0",VLOOKUP(S203,Points!$M$3:$N$102,2))</f>
        <v>0</v>
      </c>
      <c r="U203" s="26"/>
      <c r="V203" s="40"/>
      <c r="W203" s="122"/>
      <c r="X203" s="122"/>
      <c r="Y203" s="50"/>
    </row>
    <row r="204" spans="1:25" ht="12.75">
      <c r="A204" s="76"/>
      <c r="B204" s="76"/>
      <c r="C204" s="76"/>
      <c r="D204" s="76"/>
      <c r="E204" s="76"/>
      <c r="F204" s="76"/>
      <c r="G204" s="76"/>
      <c r="H204" s="76"/>
      <c r="I204" s="76"/>
      <c r="J204" s="25"/>
      <c r="K204" s="25"/>
      <c r="L204" s="111" t="s">
        <v>174</v>
      </c>
      <c r="M204" s="73" t="str">
        <f>(IF(S201="Large Model","Yes",IF(S202="Large Model","Yes",IF(S203="Large Model","Yes",IF(S204="Large Model","Yes","No")))))</f>
        <v>No</v>
      </c>
      <c r="N204" s="25"/>
      <c r="O204" s="25"/>
      <c r="P204" s="36"/>
      <c r="Q204" s="21" t="str">
        <f>IF(P204="","0",VLOOKUP(P204,Points!$Q$3:$R$102,2))</f>
        <v>0</v>
      </c>
      <c r="R204" s="21"/>
      <c r="S204" s="35"/>
      <c r="T204" s="21" t="str">
        <f>IF(S204="","0",VLOOKUP(S204,Points!$M$3:$N$102,2))</f>
        <v>0</v>
      </c>
      <c r="U204" s="26"/>
      <c r="V204" s="40"/>
      <c r="W204" s="8"/>
      <c r="X204" s="56">
        <f>SUM(V201*W204)</f>
        <v>0</v>
      </c>
      <c r="Y204" s="50"/>
    </row>
    <row r="205" spans="1:25" ht="12.75">
      <c r="A205" s="49"/>
      <c r="B205" s="123"/>
      <c r="C205" s="26"/>
      <c r="D205" s="26"/>
      <c r="E205" s="26"/>
      <c r="F205" s="26"/>
      <c r="G205" s="26"/>
      <c r="H205" s="26"/>
      <c r="I205" s="26"/>
      <c r="J205" s="25"/>
      <c r="K205" s="25"/>
      <c r="L205" s="26"/>
      <c r="M205" s="26"/>
      <c r="N205" s="26"/>
      <c r="O205" s="26"/>
      <c r="P205" s="75"/>
      <c r="Q205" s="25"/>
      <c r="R205" s="25"/>
      <c r="S205" s="25"/>
      <c r="T205" s="25"/>
      <c r="U205" s="25"/>
      <c r="V205" s="25"/>
      <c r="W205" s="26"/>
      <c r="X205" s="42"/>
      <c r="Y205" s="50"/>
    </row>
    <row r="206" spans="1:25" ht="12.75">
      <c r="A206" s="49"/>
      <c r="B206" s="124"/>
      <c r="C206" s="26"/>
      <c r="D206" s="126" t="s">
        <v>121</v>
      </c>
      <c r="E206" s="127"/>
      <c r="F206" s="127"/>
      <c r="G206" s="128"/>
      <c r="H206" s="21" t="s">
        <v>9</v>
      </c>
      <c r="I206" s="26"/>
      <c r="J206" s="40"/>
      <c r="K206" s="40"/>
      <c r="L206" s="129" t="s">
        <v>29</v>
      </c>
      <c r="M206" s="129"/>
      <c r="N206" s="21" t="s">
        <v>9</v>
      </c>
      <c r="O206" s="42"/>
      <c r="P206" s="58" t="s">
        <v>190</v>
      </c>
      <c r="Q206" s="21" t="s">
        <v>9</v>
      </c>
      <c r="R206" s="21"/>
      <c r="S206" s="59" t="s">
        <v>51</v>
      </c>
      <c r="T206" s="77" t="s">
        <v>9</v>
      </c>
      <c r="U206" s="40"/>
      <c r="V206" s="76"/>
      <c r="W206" s="76"/>
      <c r="X206" s="76"/>
      <c r="Y206" s="50"/>
    </row>
    <row r="207" spans="1:25" ht="12.75" customHeight="1">
      <c r="A207" s="49"/>
      <c r="B207" s="124"/>
      <c r="C207" s="26"/>
      <c r="D207" s="118"/>
      <c r="E207" s="119"/>
      <c r="F207" s="119"/>
      <c r="G207" s="120"/>
      <c r="H207" s="21" t="str">
        <f>IF(D207="","0",VLOOKUP(D207,Points!$Y$3:$Z$102,2))</f>
        <v>0</v>
      </c>
      <c r="I207" s="26"/>
      <c r="J207" s="40"/>
      <c r="K207" s="41" t="s">
        <v>40</v>
      </c>
      <c r="L207" s="121"/>
      <c r="M207" s="121"/>
      <c r="N207" s="21" t="str">
        <f>IF(L207="","0",VLOOKUP(L207,Points!$U$3:$V$102,2))</f>
        <v>0</v>
      </c>
      <c r="O207" s="42"/>
      <c r="P207" s="36"/>
      <c r="Q207" s="21" t="str">
        <f>IF(P207="","0",VLOOKUP(P207,Points!$Q$3:$R$102,2))</f>
        <v>0</v>
      </c>
      <c r="R207" s="26"/>
      <c r="S207" s="35"/>
      <c r="T207" s="28"/>
      <c r="U207" s="40"/>
      <c r="V207" s="76"/>
      <c r="W207" s="76"/>
      <c r="X207" s="76"/>
      <c r="Y207" s="50"/>
    </row>
    <row r="208" spans="1:25" ht="12.75" customHeight="1">
      <c r="A208" s="49"/>
      <c r="B208" s="125"/>
      <c r="C208" s="26"/>
      <c r="D208" s="118"/>
      <c r="E208" s="119"/>
      <c r="F208" s="119"/>
      <c r="G208" s="120"/>
      <c r="H208" s="21" t="str">
        <f>IF(D208="","0",VLOOKUP(D208,Points!$Y$3:$Z$102,2))</f>
        <v>0</v>
      </c>
      <c r="I208" s="26"/>
      <c r="J208" s="40"/>
      <c r="K208" s="41" t="s">
        <v>41</v>
      </c>
      <c r="L208" s="121"/>
      <c r="M208" s="121"/>
      <c r="N208" s="21" t="str">
        <f>IF(L208="","0",ROUNDUP((VLOOKUP(L208,Points!$U$3:$V$102,2)/2),0))</f>
        <v>0</v>
      </c>
      <c r="O208" s="42"/>
      <c r="P208" s="36"/>
      <c r="Q208" s="21" t="str">
        <f>IF(P208="","0",VLOOKUP(P208,Points!$Q$3:$R$102,2))</f>
        <v>0</v>
      </c>
      <c r="R208" s="26"/>
      <c r="S208" s="35"/>
      <c r="T208" s="28"/>
      <c r="U208" s="40"/>
      <c r="V208" s="76"/>
      <c r="W208" s="76"/>
      <c r="X208" s="76"/>
      <c r="Y208" s="50"/>
    </row>
    <row r="209" spans="1:25" ht="12.75" customHeight="1">
      <c r="A209" s="49"/>
      <c r="B209" s="76"/>
      <c r="C209" s="26"/>
      <c r="D209" s="118"/>
      <c r="E209" s="119"/>
      <c r="F209" s="119"/>
      <c r="G209" s="120"/>
      <c r="H209" s="21" t="str">
        <f>IF(D209="","0",VLOOKUP(D209,Points!$Y$3:$Z$102,2))</f>
        <v>0</v>
      </c>
      <c r="I209" s="26"/>
      <c r="J209" s="40"/>
      <c r="K209" s="41" t="s">
        <v>40</v>
      </c>
      <c r="L209" s="121"/>
      <c r="M209" s="121"/>
      <c r="N209" s="21" t="str">
        <f>IF(L209="","0",VLOOKUP(L209,Points!$U$3:$V$102,2))</f>
        <v>0</v>
      </c>
      <c r="O209" s="42"/>
      <c r="P209" s="36"/>
      <c r="Q209" s="21" t="str">
        <f>IF(P209="","0",VLOOKUP(P209,Points!$Q$3:$R$102,2))</f>
        <v>0</v>
      </c>
      <c r="R209" s="21"/>
      <c r="S209" s="35"/>
      <c r="T209" s="28"/>
      <c r="U209" s="40"/>
      <c r="V209" s="76"/>
      <c r="W209" s="76"/>
      <c r="X209" s="76"/>
      <c r="Y209" s="50"/>
    </row>
    <row r="210" spans="1:25" ht="12.75" customHeight="1">
      <c r="A210" s="49"/>
      <c r="B210" s="75" t="str">
        <f>IF(V201&gt;Points!$A$17,"Elite","Core")</f>
        <v>Core</v>
      </c>
      <c r="C210" s="26"/>
      <c r="D210" s="118"/>
      <c r="E210" s="119"/>
      <c r="F210" s="119"/>
      <c r="G210" s="120"/>
      <c r="H210" s="21" t="str">
        <f>IF(D210="","0",VLOOKUP(D210,Points!$Y$3:$Z$102,2))</f>
        <v>0</v>
      </c>
      <c r="I210" s="26"/>
      <c r="J210" s="40"/>
      <c r="K210" s="41" t="s">
        <v>41</v>
      </c>
      <c r="L210" s="121"/>
      <c r="M210" s="121"/>
      <c r="N210" s="21" t="str">
        <f>IF(L210="","0",ROUNDUP((VLOOKUP(L210,Points!$U$3:$V$102,2)/2),0))</f>
        <v>0</v>
      </c>
      <c r="O210" s="42"/>
      <c r="P210" s="36"/>
      <c r="Q210" s="21" t="str">
        <f>IF(P210="","0",VLOOKUP(P210,Points!$Q$3:$R$102,2))</f>
        <v>0</v>
      </c>
      <c r="R210" s="21"/>
      <c r="S210" s="35"/>
      <c r="T210" s="28"/>
      <c r="U210" s="40"/>
      <c r="V210" s="76"/>
      <c r="W210" s="76"/>
      <c r="X210" s="76"/>
      <c r="Y210" s="50"/>
    </row>
    <row r="211" spans="1:25" ht="12.75" customHeight="1">
      <c r="A211" s="51"/>
      <c r="B211" s="81"/>
      <c r="C211" s="53"/>
      <c r="D211" s="53"/>
      <c r="E211" s="53"/>
      <c r="F211" s="53"/>
      <c r="G211" s="53"/>
      <c r="H211" s="53"/>
      <c r="I211" s="53"/>
      <c r="J211" s="52"/>
      <c r="K211" s="52"/>
      <c r="L211" s="54"/>
      <c r="M211" s="54"/>
      <c r="N211" s="54"/>
      <c r="O211" s="54"/>
      <c r="P211" s="80"/>
      <c r="Q211" s="52"/>
      <c r="R211" s="52"/>
      <c r="S211" s="52"/>
      <c r="T211" s="52"/>
      <c r="U211" s="52"/>
      <c r="V211" s="52"/>
      <c r="W211" s="54"/>
      <c r="X211" s="54"/>
      <c r="Y211" s="55"/>
    </row>
    <row r="213" spans="1:25" ht="12.75">
      <c r="A213" s="43"/>
      <c r="B213" s="44"/>
      <c r="C213" s="45"/>
      <c r="D213" s="45"/>
      <c r="E213" s="45"/>
      <c r="F213" s="45"/>
      <c r="G213" s="45"/>
      <c r="H213" s="45"/>
      <c r="I213" s="45"/>
      <c r="J213" s="46"/>
      <c r="K213" s="46"/>
      <c r="L213" s="45"/>
      <c r="M213" s="45"/>
      <c r="N213" s="45"/>
      <c r="O213" s="44"/>
      <c r="P213" s="79"/>
      <c r="Q213" s="47"/>
      <c r="R213" s="47"/>
      <c r="S213" s="47"/>
      <c r="T213" s="47"/>
      <c r="U213" s="47"/>
      <c r="V213" s="46"/>
      <c r="W213" s="44"/>
      <c r="X213" s="44"/>
      <c r="Y213" s="48"/>
    </row>
    <row r="214" spans="1:25" ht="12.75" customHeight="1">
      <c r="A214" s="49"/>
      <c r="B214" s="57" t="s">
        <v>188</v>
      </c>
      <c r="C214" s="8" t="s">
        <v>1</v>
      </c>
      <c r="D214" s="8" t="s">
        <v>2</v>
      </c>
      <c r="E214" s="8" t="s">
        <v>3</v>
      </c>
      <c r="F214" s="8" t="s">
        <v>4</v>
      </c>
      <c r="G214" s="8" t="s">
        <v>5</v>
      </c>
      <c r="H214" s="8" t="s">
        <v>6</v>
      </c>
      <c r="I214" s="8" t="s">
        <v>7</v>
      </c>
      <c r="J214" s="21" t="s">
        <v>9</v>
      </c>
      <c r="K214" s="25"/>
      <c r="L214" s="58" t="s">
        <v>39</v>
      </c>
      <c r="M214" s="8"/>
      <c r="N214" s="8" t="s">
        <v>38</v>
      </c>
      <c r="O214" s="21"/>
      <c r="P214" s="58" t="s">
        <v>8</v>
      </c>
      <c r="Q214" s="21" t="s">
        <v>9</v>
      </c>
      <c r="R214" s="21"/>
      <c r="S214" s="59" t="s">
        <v>138</v>
      </c>
      <c r="T214" s="21" t="s">
        <v>9</v>
      </c>
      <c r="U214" s="26"/>
      <c r="V214" s="38" t="s">
        <v>0</v>
      </c>
      <c r="W214" s="122" t="s">
        <v>49</v>
      </c>
      <c r="X214" s="122" t="s">
        <v>50</v>
      </c>
      <c r="Y214" s="50"/>
    </row>
    <row r="215" spans="1:25" ht="12.75">
      <c r="A215" s="83">
        <v>1</v>
      </c>
      <c r="B215" s="39"/>
      <c r="C215" s="11"/>
      <c r="D215" s="9"/>
      <c r="E215" s="9"/>
      <c r="F215" s="9"/>
      <c r="G215" s="11"/>
      <c r="H215" s="11"/>
      <c r="I215" s="11"/>
      <c r="J215" s="21">
        <f>VLOOKUP(C215,Points!$A$3:$H$15,2)+VLOOKUP(D215,Points!$A$3:$H$15,3)+VLOOKUP(E215,Points!$A$3:$H$15,4)+VLOOKUP(F215,Points!$A$3:$H$15,5)+VLOOKUP(G215,Points!$A$3:$H$15,6)+VLOOKUP(H215,Points!$A$3:$H$15,7)+VLOOKUP(I215,Points!$A$3:$H$15,8)</f>
        <v>0</v>
      </c>
      <c r="K215" s="25"/>
      <c r="L215" s="58" t="s">
        <v>94</v>
      </c>
      <c r="M215" s="9"/>
      <c r="N215" s="8">
        <f>SUM(M215:M217)+(IF(S215="Large Model","1",IF(S216="Large Model","1",IF(S217="Large Model","1",IF(S218="Large Model","1","0")))))</f>
        <v>0</v>
      </c>
      <c r="O215" s="21"/>
      <c r="P215" s="36"/>
      <c r="Q215" s="21" t="str">
        <f>IF(P215="","0",VLOOKUP(P215,Points!$Q$3:$R$102,2))</f>
        <v>0</v>
      </c>
      <c r="R215" s="21"/>
      <c r="S215" s="35"/>
      <c r="T215" s="21" t="str">
        <f>IF(S215="","0",VLOOKUP(S215,Points!$M$3:$N$102,2))</f>
        <v>0</v>
      </c>
      <c r="U215" s="26"/>
      <c r="V215" s="70">
        <f>SUM(J215:J217)+SUM(H221:H224)+N217+SUM(N221:N224)+SUM(Q215:Q218)+SUM(Q221:Q224)+SUM(T215:T218)+SUM(T221:T224)</f>
        <v>0</v>
      </c>
      <c r="W215" s="122"/>
      <c r="X215" s="122"/>
      <c r="Y215" s="50"/>
    </row>
    <row r="216" spans="1:25" ht="12.75">
      <c r="A216" s="83">
        <v>2</v>
      </c>
      <c r="B216" s="39"/>
      <c r="C216" s="19"/>
      <c r="D216" s="18"/>
      <c r="E216" s="9"/>
      <c r="F216" s="10"/>
      <c r="G216" s="12"/>
      <c r="H216" s="13"/>
      <c r="I216" s="14"/>
      <c r="J216" s="21">
        <f>VLOOKUP(D216,Points!$A$3:$H$15,3)+VLOOKUP(E216,Points!$A$3:$H$15,4)+VLOOKUP(F216,Points!$A$3:$H$15,5)</f>
        <v>0</v>
      </c>
      <c r="K216" s="25"/>
      <c r="L216" s="58" t="s">
        <v>10</v>
      </c>
      <c r="M216" s="9"/>
      <c r="N216" s="21" t="s">
        <v>9</v>
      </c>
      <c r="O216" s="21"/>
      <c r="P216" s="36"/>
      <c r="Q216" s="21" t="str">
        <f>IF(P216="","0",VLOOKUP(P216,Points!$Q$3:$R$102,2))</f>
        <v>0</v>
      </c>
      <c r="R216" s="21"/>
      <c r="S216" s="35"/>
      <c r="T216" s="21" t="str">
        <f>IF(S216="","0",VLOOKUP(S216,Points!$M$3:$N$102,2))</f>
        <v>0</v>
      </c>
      <c r="U216" s="26"/>
      <c r="V216" s="25"/>
      <c r="W216" s="122"/>
      <c r="X216" s="122"/>
      <c r="Y216" s="50"/>
    </row>
    <row r="217" spans="1:25" ht="12.75">
      <c r="A217" s="84">
        <v>3</v>
      </c>
      <c r="B217" s="39"/>
      <c r="C217" s="20"/>
      <c r="D217" s="18"/>
      <c r="E217" s="9"/>
      <c r="F217" s="10"/>
      <c r="G217" s="15"/>
      <c r="H217" s="16"/>
      <c r="I217" s="17"/>
      <c r="J217" s="21">
        <f>VLOOKUP(C217,Points!$A$3:$H$15,2)+VLOOKUP(D217,Points!$A$3:$H$15,3)+VLOOKUP(E217,Points!$A$3:$H$15,4)+VLOOKUP(F217,Points!$A$3:$H$15,5)+VLOOKUP(G217,Points!$A$3:$H$15,6)+VLOOKUP(H217,Points!$A$3:$H$15,7)+VLOOKUP(I217,Points!$A$3:$H$15,8)</f>
        <v>0</v>
      </c>
      <c r="K217" s="25"/>
      <c r="L217" s="58" t="s">
        <v>37</v>
      </c>
      <c r="M217" s="9"/>
      <c r="N217" s="21">
        <f>VLOOKUP(M215,Points!$A$3:$J$15,10)+IF(M216="","0",Points!$J$17)+IF(M217="","0",Points!$J$18)+IF(M218="","0",Points!$J$19)</f>
        <v>0</v>
      </c>
      <c r="O217" s="25"/>
      <c r="P217" s="36"/>
      <c r="Q217" s="21" t="str">
        <f>IF(P217="","0",VLOOKUP(P217,Points!$Q$3:$R$102,2))</f>
        <v>0</v>
      </c>
      <c r="R217" s="21"/>
      <c r="S217" s="35"/>
      <c r="T217" s="21" t="str">
        <f>IF(S217="","0",VLOOKUP(S217,Points!$M$3:$N$102,2))</f>
        <v>0</v>
      </c>
      <c r="U217" s="26"/>
      <c r="V217" s="40"/>
      <c r="W217" s="122"/>
      <c r="X217" s="122"/>
      <c r="Y217" s="50"/>
    </row>
    <row r="218" spans="1:25" ht="12.75">
      <c r="A218" s="76"/>
      <c r="B218" s="76"/>
      <c r="C218" s="76"/>
      <c r="D218" s="76"/>
      <c r="E218" s="76"/>
      <c r="F218" s="76"/>
      <c r="G218" s="76"/>
      <c r="H218" s="76"/>
      <c r="I218" s="76"/>
      <c r="J218" s="25"/>
      <c r="K218" s="25"/>
      <c r="L218" s="111" t="s">
        <v>174</v>
      </c>
      <c r="M218" s="73" t="str">
        <f>(IF(S215="Large Model","Yes",IF(S216="Large Model","Yes",IF(S217="Large Model","Yes",IF(S218="Large Model","Yes","No")))))</f>
        <v>No</v>
      </c>
      <c r="N218" s="25"/>
      <c r="O218" s="25"/>
      <c r="P218" s="36"/>
      <c r="Q218" s="21" t="str">
        <f>IF(P218="","0",VLOOKUP(P218,Points!$Q$3:$R$102,2))</f>
        <v>0</v>
      </c>
      <c r="R218" s="21"/>
      <c r="S218" s="35"/>
      <c r="T218" s="21" t="str">
        <f>IF(S218="","0",VLOOKUP(S218,Points!$M$3:$N$102,2))</f>
        <v>0</v>
      </c>
      <c r="U218" s="26"/>
      <c r="V218" s="40"/>
      <c r="W218" s="8"/>
      <c r="X218" s="56">
        <f>SUM(V215*W218)</f>
        <v>0</v>
      </c>
      <c r="Y218" s="50"/>
    </row>
    <row r="219" spans="1:25" ht="12.75">
      <c r="A219" s="49"/>
      <c r="B219" s="123"/>
      <c r="C219" s="26"/>
      <c r="D219" s="26"/>
      <c r="E219" s="26"/>
      <c r="F219" s="26"/>
      <c r="G219" s="26"/>
      <c r="H219" s="26"/>
      <c r="I219" s="26"/>
      <c r="J219" s="25"/>
      <c r="K219" s="25"/>
      <c r="L219" s="26"/>
      <c r="M219" s="26"/>
      <c r="N219" s="26"/>
      <c r="O219" s="26"/>
      <c r="P219" s="75"/>
      <c r="Q219" s="25"/>
      <c r="R219" s="25"/>
      <c r="S219" s="25"/>
      <c r="T219" s="25"/>
      <c r="U219" s="25"/>
      <c r="V219" s="25"/>
      <c r="W219" s="26"/>
      <c r="X219" s="42"/>
      <c r="Y219" s="50"/>
    </row>
    <row r="220" spans="1:25" ht="12.75">
      <c r="A220" s="49"/>
      <c r="B220" s="124"/>
      <c r="C220" s="26"/>
      <c r="D220" s="126" t="s">
        <v>121</v>
      </c>
      <c r="E220" s="127"/>
      <c r="F220" s="127"/>
      <c r="G220" s="128"/>
      <c r="H220" s="21" t="s">
        <v>9</v>
      </c>
      <c r="I220" s="26"/>
      <c r="J220" s="40"/>
      <c r="K220" s="40"/>
      <c r="L220" s="129" t="s">
        <v>29</v>
      </c>
      <c r="M220" s="129"/>
      <c r="N220" s="21" t="s">
        <v>9</v>
      </c>
      <c r="O220" s="42"/>
      <c r="P220" s="58" t="s">
        <v>190</v>
      </c>
      <c r="Q220" s="21" t="s">
        <v>9</v>
      </c>
      <c r="R220" s="21"/>
      <c r="S220" s="59" t="s">
        <v>51</v>
      </c>
      <c r="T220" s="77" t="s">
        <v>9</v>
      </c>
      <c r="U220" s="40"/>
      <c r="V220" s="76"/>
      <c r="W220" s="76"/>
      <c r="X220" s="76"/>
      <c r="Y220" s="50"/>
    </row>
    <row r="221" spans="1:25" ht="12.75" customHeight="1">
      <c r="A221" s="49"/>
      <c r="B221" s="124"/>
      <c r="C221" s="26"/>
      <c r="D221" s="118"/>
      <c r="E221" s="119"/>
      <c r="F221" s="119"/>
      <c r="G221" s="120"/>
      <c r="H221" s="21" t="str">
        <f>IF(D221="","0",VLOOKUP(D221,Points!$Y$3:$Z$102,2))</f>
        <v>0</v>
      </c>
      <c r="I221" s="26"/>
      <c r="J221" s="40"/>
      <c r="K221" s="41" t="s">
        <v>40</v>
      </c>
      <c r="L221" s="121"/>
      <c r="M221" s="121"/>
      <c r="N221" s="21" t="str">
        <f>IF(L221="","0",VLOOKUP(L221,Points!$U$3:$V$102,2))</f>
        <v>0</v>
      </c>
      <c r="O221" s="42"/>
      <c r="P221" s="36"/>
      <c r="Q221" s="21" t="str">
        <f>IF(P221="","0",VLOOKUP(P221,Points!$Q$3:$R$102,2))</f>
        <v>0</v>
      </c>
      <c r="R221" s="26"/>
      <c r="S221" s="35"/>
      <c r="T221" s="28"/>
      <c r="U221" s="40"/>
      <c r="V221" s="76"/>
      <c r="W221" s="76"/>
      <c r="X221" s="76"/>
      <c r="Y221" s="50"/>
    </row>
    <row r="222" spans="1:25" ht="12.75" customHeight="1">
      <c r="A222" s="49"/>
      <c r="B222" s="125"/>
      <c r="C222" s="26"/>
      <c r="D222" s="118"/>
      <c r="E222" s="119"/>
      <c r="F222" s="119"/>
      <c r="G222" s="120"/>
      <c r="H222" s="21" t="str">
        <f>IF(D222="","0",VLOOKUP(D222,Points!$Y$3:$Z$102,2))</f>
        <v>0</v>
      </c>
      <c r="I222" s="26"/>
      <c r="J222" s="40"/>
      <c r="K222" s="41" t="s">
        <v>41</v>
      </c>
      <c r="L222" s="121"/>
      <c r="M222" s="121"/>
      <c r="N222" s="21" t="str">
        <f>IF(L222="","0",ROUNDUP((VLOOKUP(L222,Points!$U$3:$V$102,2)/2),0))</f>
        <v>0</v>
      </c>
      <c r="O222" s="42"/>
      <c r="P222" s="36"/>
      <c r="Q222" s="21" t="str">
        <f>IF(P222="","0",VLOOKUP(P222,Points!$Q$3:$R$102,2))</f>
        <v>0</v>
      </c>
      <c r="R222" s="26"/>
      <c r="S222" s="35"/>
      <c r="T222" s="28"/>
      <c r="U222" s="40"/>
      <c r="V222" s="76"/>
      <c r="W222" s="76"/>
      <c r="X222" s="76"/>
      <c r="Y222" s="50"/>
    </row>
    <row r="223" spans="1:25" ht="12.75" customHeight="1">
      <c r="A223" s="49"/>
      <c r="B223" s="76"/>
      <c r="C223" s="26"/>
      <c r="D223" s="118"/>
      <c r="E223" s="119"/>
      <c r="F223" s="119"/>
      <c r="G223" s="120"/>
      <c r="H223" s="21" t="str">
        <f>IF(D223="","0",VLOOKUP(D223,Points!$Y$3:$Z$102,2))</f>
        <v>0</v>
      </c>
      <c r="I223" s="26"/>
      <c r="J223" s="40"/>
      <c r="K223" s="41" t="s">
        <v>40</v>
      </c>
      <c r="L223" s="121"/>
      <c r="M223" s="121"/>
      <c r="N223" s="21" t="str">
        <f>IF(L223="","0",VLOOKUP(L223,Points!$U$3:$V$102,2))</f>
        <v>0</v>
      </c>
      <c r="O223" s="42"/>
      <c r="P223" s="36"/>
      <c r="Q223" s="21" t="str">
        <f>IF(P223="","0",VLOOKUP(P223,Points!$Q$3:$R$102,2))</f>
        <v>0</v>
      </c>
      <c r="R223" s="21"/>
      <c r="S223" s="35"/>
      <c r="T223" s="28"/>
      <c r="U223" s="40"/>
      <c r="V223" s="76"/>
      <c r="W223" s="76"/>
      <c r="X223" s="76"/>
      <c r="Y223" s="50"/>
    </row>
    <row r="224" spans="1:25" ht="12.75" customHeight="1">
      <c r="A224" s="49"/>
      <c r="B224" s="75" t="str">
        <f>IF(V215&gt;Points!$A$17,"Elite","Core")</f>
        <v>Core</v>
      </c>
      <c r="C224" s="26"/>
      <c r="D224" s="118"/>
      <c r="E224" s="119"/>
      <c r="F224" s="119"/>
      <c r="G224" s="120"/>
      <c r="H224" s="21" t="str">
        <f>IF(D224="","0",VLOOKUP(D224,Points!$Y$3:$Z$102,2))</f>
        <v>0</v>
      </c>
      <c r="I224" s="26"/>
      <c r="J224" s="40"/>
      <c r="K224" s="41" t="s">
        <v>41</v>
      </c>
      <c r="L224" s="121"/>
      <c r="M224" s="121"/>
      <c r="N224" s="21" t="str">
        <f>IF(L224="","0",ROUNDUP((VLOOKUP(L224,Points!$U$3:$V$102,2)/2),0))</f>
        <v>0</v>
      </c>
      <c r="O224" s="42"/>
      <c r="P224" s="36"/>
      <c r="Q224" s="21" t="str">
        <f>IF(P224="","0",VLOOKUP(P224,Points!$Q$3:$R$102,2))</f>
        <v>0</v>
      </c>
      <c r="R224" s="21"/>
      <c r="S224" s="35"/>
      <c r="T224" s="28"/>
      <c r="U224" s="40"/>
      <c r="V224" s="76"/>
      <c r="W224" s="76"/>
      <c r="X224" s="76"/>
      <c r="Y224" s="50"/>
    </row>
    <row r="225" spans="1:25" ht="12.75" customHeight="1">
      <c r="A225" s="51"/>
      <c r="B225" s="81"/>
      <c r="C225" s="53"/>
      <c r="D225" s="53"/>
      <c r="E225" s="53"/>
      <c r="F225" s="53"/>
      <c r="G225" s="53"/>
      <c r="H225" s="53"/>
      <c r="I225" s="53"/>
      <c r="J225" s="52"/>
      <c r="K225" s="52"/>
      <c r="L225" s="54"/>
      <c r="M225" s="54"/>
      <c r="N225" s="54"/>
      <c r="O225" s="54"/>
      <c r="P225" s="80"/>
      <c r="Q225" s="52"/>
      <c r="R225" s="52"/>
      <c r="S225" s="52"/>
      <c r="T225" s="52"/>
      <c r="U225" s="52"/>
      <c r="V225" s="52"/>
      <c r="W225" s="54"/>
      <c r="X225" s="54"/>
      <c r="Y225" s="55"/>
    </row>
    <row r="226" ht="12.75" customHeight="1">
      <c r="B226" s="82"/>
    </row>
    <row r="227" spans="1:25" ht="12.75">
      <c r="A227" s="43"/>
      <c r="B227" s="44"/>
      <c r="C227" s="45"/>
      <c r="D227" s="45"/>
      <c r="E227" s="45"/>
      <c r="F227" s="45"/>
      <c r="G227" s="45"/>
      <c r="H227" s="45"/>
      <c r="I227" s="45"/>
      <c r="J227" s="46"/>
      <c r="K227" s="46"/>
      <c r="L227" s="45"/>
      <c r="M227" s="45"/>
      <c r="N227" s="45"/>
      <c r="O227" s="44"/>
      <c r="P227" s="79"/>
      <c r="Q227" s="47"/>
      <c r="R227" s="47"/>
      <c r="S227" s="47"/>
      <c r="T227" s="47"/>
      <c r="U227" s="47"/>
      <c r="V227" s="46"/>
      <c r="W227" s="44"/>
      <c r="X227" s="44"/>
      <c r="Y227" s="48"/>
    </row>
    <row r="228" spans="1:25" ht="12.75" customHeight="1">
      <c r="A228" s="49"/>
      <c r="B228" s="57" t="s">
        <v>188</v>
      </c>
      <c r="C228" s="8" t="s">
        <v>1</v>
      </c>
      <c r="D228" s="8" t="s">
        <v>2</v>
      </c>
      <c r="E228" s="8" t="s">
        <v>3</v>
      </c>
      <c r="F228" s="8" t="s">
        <v>4</v>
      </c>
      <c r="G228" s="8" t="s">
        <v>5</v>
      </c>
      <c r="H228" s="8" t="s">
        <v>6</v>
      </c>
      <c r="I228" s="8" t="s">
        <v>7</v>
      </c>
      <c r="J228" s="21" t="s">
        <v>9</v>
      </c>
      <c r="K228" s="25"/>
      <c r="L228" s="58" t="s">
        <v>39</v>
      </c>
      <c r="M228" s="8"/>
      <c r="N228" s="8" t="s">
        <v>38</v>
      </c>
      <c r="O228" s="21"/>
      <c r="P228" s="58" t="s">
        <v>8</v>
      </c>
      <c r="Q228" s="21" t="s">
        <v>9</v>
      </c>
      <c r="R228" s="21"/>
      <c r="S228" s="59" t="s">
        <v>138</v>
      </c>
      <c r="T228" s="21" t="s">
        <v>9</v>
      </c>
      <c r="U228" s="26"/>
      <c r="V228" s="38" t="s">
        <v>0</v>
      </c>
      <c r="W228" s="122" t="s">
        <v>49</v>
      </c>
      <c r="X228" s="122" t="s">
        <v>50</v>
      </c>
      <c r="Y228" s="50"/>
    </row>
    <row r="229" spans="1:25" ht="12.75">
      <c r="A229" s="83">
        <v>1</v>
      </c>
      <c r="B229" s="39"/>
      <c r="C229" s="11"/>
      <c r="D229" s="9"/>
      <c r="E229" s="9"/>
      <c r="F229" s="9"/>
      <c r="G229" s="11"/>
      <c r="H229" s="11"/>
      <c r="I229" s="11"/>
      <c r="J229" s="21">
        <f>VLOOKUP(C229,Points!$A$3:$H$15,2)+VLOOKUP(D229,Points!$A$3:$H$15,3)+VLOOKUP(E229,Points!$A$3:$H$15,4)+VLOOKUP(F229,Points!$A$3:$H$15,5)+VLOOKUP(G229,Points!$A$3:$H$15,6)+VLOOKUP(H229,Points!$A$3:$H$15,7)+VLOOKUP(I229,Points!$A$3:$H$15,8)</f>
        <v>0</v>
      </c>
      <c r="K229" s="25"/>
      <c r="L229" s="58" t="s">
        <v>94</v>
      </c>
      <c r="M229" s="9"/>
      <c r="N229" s="8">
        <f>SUM(M229:M231)+(IF(S229="Large Model","1",IF(S230="Large Model","1",IF(S231="Large Model","1",IF(S232="Large Model","1","0")))))</f>
        <v>0</v>
      </c>
      <c r="O229" s="21"/>
      <c r="P229" s="36"/>
      <c r="Q229" s="21" t="str">
        <f>IF(P229="","0",VLOOKUP(P229,Points!$Q$3:$R$102,2))</f>
        <v>0</v>
      </c>
      <c r="R229" s="21"/>
      <c r="S229" s="35"/>
      <c r="T229" s="21" t="str">
        <f>IF(S229="","0",VLOOKUP(S229,Points!$M$3:$N$102,2))</f>
        <v>0</v>
      </c>
      <c r="U229" s="26"/>
      <c r="V229" s="70">
        <f>SUM(J229:J231)+SUM(H235:H238)+N231+SUM(N235:N238)+SUM(Q229:Q232)+SUM(Q235:Q238)+SUM(T229:T232)+SUM(T235:T238)</f>
        <v>0</v>
      </c>
      <c r="W229" s="122"/>
      <c r="X229" s="122"/>
      <c r="Y229" s="50"/>
    </row>
    <row r="230" spans="1:25" ht="12.75">
      <c r="A230" s="83">
        <v>2</v>
      </c>
      <c r="B230" s="39"/>
      <c r="C230" s="19"/>
      <c r="D230" s="18"/>
      <c r="E230" s="9"/>
      <c r="F230" s="10"/>
      <c r="G230" s="12"/>
      <c r="H230" s="13"/>
      <c r="I230" s="14"/>
      <c r="J230" s="21">
        <f>VLOOKUP(D230,Points!$A$3:$H$15,3)+VLOOKUP(E230,Points!$A$3:$H$15,4)+VLOOKUP(F230,Points!$A$3:$H$15,5)</f>
        <v>0</v>
      </c>
      <c r="K230" s="25"/>
      <c r="L230" s="58" t="s">
        <v>10</v>
      </c>
      <c r="M230" s="9"/>
      <c r="N230" s="21" t="s">
        <v>9</v>
      </c>
      <c r="O230" s="21"/>
      <c r="P230" s="36"/>
      <c r="Q230" s="21" t="str">
        <f>IF(P230="","0",VLOOKUP(P230,Points!$Q$3:$R$102,2))</f>
        <v>0</v>
      </c>
      <c r="R230" s="21"/>
      <c r="S230" s="35"/>
      <c r="T230" s="21" t="str">
        <f>IF(S230="","0",VLOOKUP(S230,Points!$M$3:$N$102,2))</f>
        <v>0</v>
      </c>
      <c r="U230" s="26"/>
      <c r="V230" s="25"/>
      <c r="W230" s="122"/>
      <c r="X230" s="122"/>
      <c r="Y230" s="50"/>
    </row>
    <row r="231" spans="1:25" ht="12.75">
      <c r="A231" s="84">
        <v>3</v>
      </c>
      <c r="B231" s="39"/>
      <c r="C231" s="20"/>
      <c r="D231" s="18"/>
      <c r="E231" s="9"/>
      <c r="F231" s="10"/>
      <c r="G231" s="15"/>
      <c r="H231" s="16"/>
      <c r="I231" s="17"/>
      <c r="J231" s="21">
        <f>VLOOKUP(C231,Points!$A$3:$H$15,2)+VLOOKUP(D231,Points!$A$3:$H$15,3)+VLOOKUP(E231,Points!$A$3:$H$15,4)+VLOOKUP(F231,Points!$A$3:$H$15,5)+VLOOKUP(G231,Points!$A$3:$H$15,6)+VLOOKUP(H231,Points!$A$3:$H$15,7)+VLOOKUP(I231,Points!$A$3:$H$15,8)</f>
        <v>0</v>
      </c>
      <c r="K231" s="25"/>
      <c r="L231" s="58" t="s">
        <v>37</v>
      </c>
      <c r="M231" s="9"/>
      <c r="N231" s="21">
        <f>VLOOKUP(M229,Points!$A$3:$J$15,10)+IF(M230="","0",Points!$J$17)+IF(M231="","0",Points!$J$18)+IF(M232="","0",Points!$J$19)</f>
        <v>0</v>
      </c>
      <c r="O231" s="25"/>
      <c r="P231" s="36"/>
      <c r="Q231" s="21" t="str">
        <f>IF(P231="","0",VLOOKUP(P231,Points!$Q$3:$R$102,2))</f>
        <v>0</v>
      </c>
      <c r="R231" s="21"/>
      <c r="S231" s="35"/>
      <c r="T231" s="21" t="str">
        <f>IF(S231="","0",VLOOKUP(S231,Points!$M$3:$N$102,2))</f>
        <v>0</v>
      </c>
      <c r="U231" s="26"/>
      <c r="V231" s="40"/>
      <c r="W231" s="122"/>
      <c r="X231" s="122"/>
      <c r="Y231" s="50"/>
    </row>
    <row r="232" spans="1:25" ht="12.75">
      <c r="A232" s="76"/>
      <c r="B232" s="76"/>
      <c r="C232" s="76"/>
      <c r="D232" s="76"/>
      <c r="E232" s="76"/>
      <c r="F232" s="76"/>
      <c r="G232" s="76"/>
      <c r="H232" s="76"/>
      <c r="I232" s="76"/>
      <c r="J232" s="25"/>
      <c r="K232" s="25"/>
      <c r="L232" s="111" t="s">
        <v>174</v>
      </c>
      <c r="M232" s="73" t="str">
        <f>(IF(S229="Large Model","Yes",IF(S230="Large Model","Yes",IF(S231="Large Model","Yes",IF(S232="Large Model","Yes","No")))))</f>
        <v>No</v>
      </c>
      <c r="N232" s="25"/>
      <c r="O232" s="25"/>
      <c r="P232" s="36"/>
      <c r="Q232" s="21" t="str">
        <f>IF(P232="","0",VLOOKUP(P232,Points!$Q$3:$R$102,2))</f>
        <v>0</v>
      </c>
      <c r="R232" s="21"/>
      <c r="S232" s="35"/>
      <c r="T232" s="21" t="str">
        <f>IF(S232="","0",VLOOKUP(S232,Points!$M$3:$N$102,2))</f>
        <v>0</v>
      </c>
      <c r="U232" s="26"/>
      <c r="V232" s="40"/>
      <c r="W232" s="8"/>
      <c r="X232" s="56">
        <f>SUM(V229*W232)</f>
        <v>0</v>
      </c>
      <c r="Y232" s="50"/>
    </row>
    <row r="233" spans="1:25" ht="12.75">
      <c r="A233" s="49"/>
      <c r="B233" s="123"/>
      <c r="C233" s="26"/>
      <c r="D233" s="26"/>
      <c r="E233" s="26"/>
      <c r="F233" s="26"/>
      <c r="G233" s="26"/>
      <c r="H233" s="26"/>
      <c r="I233" s="26"/>
      <c r="J233" s="25"/>
      <c r="K233" s="25"/>
      <c r="L233" s="26"/>
      <c r="M233" s="26"/>
      <c r="N233" s="26"/>
      <c r="O233" s="26"/>
      <c r="P233" s="75"/>
      <c r="Q233" s="25"/>
      <c r="R233" s="25"/>
      <c r="S233" s="25"/>
      <c r="T233" s="25"/>
      <c r="U233" s="25"/>
      <c r="V233" s="25"/>
      <c r="W233" s="26"/>
      <c r="X233" s="42"/>
      <c r="Y233" s="50"/>
    </row>
    <row r="234" spans="1:25" ht="12.75">
      <c r="A234" s="49"/>
      <c r="B234" s="124"/>
      <c r="C234" s="26"/>
      <c r="D234" s="126" t="s">
        <v>121</v>
      </c>
      <c r="E234" s="127"/>
      <c r="F234" s="127"/>
      <c r="G234" s="128"/>
      <c r="H234" s="21" t="s">
        <v>9</v>
      </c>
      <c r="I234" s="26"/>
      <c r="J234" s="40"/>
      <c r="K234" s="40"/>
      <c r="L234" s="129" t="s">
        <v>29</v>
      </c>
      <c r="M234" s="129"/>
      <c r="N234" s="21" t="s">
        <v>9</v>
      </c>
      <c r="O234" s="42"/>
      <c r="P234" s="58" t="s">
        <v>190</v>
      </c>
      <c r="Q234" s="21" t="s">
        <v>9</v>
      </c>
      <c r="R234" s="21"/>
      <c r="S234" s="59" t="s">
        <v>51</v>
      </c>
      <c r="T234" s="77" t="s">
        <v>9</v>
      </c>
      <c r="U234" s="40"/>
      <c r="V234" s="76"/>
      <c r="W234" s="76"/>
      <c r="X234" s="76"/>
      <c r="Y234" s="50"/>
    </row>
    <row r="235" spans="1:25" ht="12.75" customHeight="1">
      <c r="A235" s="49"/>
      <c r="B235" s="124"/>
      <c r="C235" s="26"/>
      <c r="D235" s="118"/>
      <c r="E235" s="119"/>
      <c r="F235" s="119"/>
      <c r="G235" s="120"/>
      <c r="H235" s="21" t="str">
        <f>IF(D235="","0",VLOOKUP(D235,Points!$Y$3:$Z$102,2))</f>
        <v>0</v>
      </c>
      <c r="I235" s="26"/>
      <c r="J235" s="40"/>
      <c r="K235" s="41" t="s">
        <v>40</v>
      </c>
      <c r="L235" s="121"/>
      <c r="M235" s="121"/>
      <c r="N235" s="21" t="str">
        <f>IF(L235="","0",VLOOKUP(L235,Points!$U$3:$V$102,2))</f>
        <v>0</v>
      </c>
      <c r="O235" s="42"/>
      <c r="P235" s="36"/>
      <c r="Q235" s="21" t="str">
        <f>IF(P235="","0",VLOOKUP(P235,Points!$Q$3:$R$102,2))</f>
        <v>0</v>
      </c>
      <c r="R235" s="26"/>
      <c r="S235" s="35"/>
      <c r="T235" s="28"/>
      <c r="U235" s="40"/>
      <c r="V235" s="76"/>
      <c r="W235" s="76"/>
      <c r="X235" s="76"/>
      <c r="Y235" s="50"/>
    </row>
    <row r="236" spans="1:25" ht="12.75" customHeight="1">
      <c r="A236" s="49"/>
      <c r="B236" s="125"/>
      <c r="C236" s="26"/>
      <c r="D236" s="118"/>
      <c r="E236" s="119"/>
      <c r="F236" s="119"/>
      <c r="G236" s="120"/>
      <c r="H236" s="21" t="str">
        <f>IF(D236="","0",VLOOKUP(D236,Points!$Y$3:$Z$102,2))</f>
        <v>0</v>
      </c>
      <c r="I236" s="26"/>
      <c r="J236" s="40"/>
      <c r="K236" s="41" t="s">
        <v>41</v>
      </c>
      <c r="L236" s="121"/>
      <c r="M236" s="121"/>
      <c r="N236" s="21" t="str">
        <f>IF(L236="","0",ROUNDUP((VLOOKUP(L236,Points!$U$3:$V$102,2)/2),0))</f>
        <v>0</v>
      </c>
      <c r="O236" s="42"/>
      <c r="P236" s="36"/>
      <c r="Q236" s="21" t="str">
        <f>IF(P236="","0",VLOOKUP(P236,Points!$Q$3:$R$102,2))</f>
        <v>0</v>
      </c>
      <c r="R236" s="26"/>
      <c r="S236" s="35"/>
      <c r="T236" s="28"/>
      <c r="U236" s="40"/>
      <c r="V236" s="76"/>
      <c r="W236" s="76"/>
      <c r="X236" s="76"/>
      <c r="Y236" s="50"/>
    </row>
    <row r="237" spans="1:25" ht="12.75" customHeight="1">
      <c r="A237" s="49"/>
      <c r="B237" s="76"/>
      <c r="C237" s="26"/>
      <c r="D237" s="118"/>
      <c r="E237" s="119"/>
      <c r="F237" s="119"/>
      <c r="G237" s="120"/>
      <c r="H237" s="21" t="str">
        <f>IF(D237="","0",VLOOKUP(D237,Points!$Y$3:$Z$102,2))</f>
        <v>0</v>
      </c>
      <c r="I237" s="26"/>
      <c r="J237" s="40"/>
      <c r="K237" s="41" t="s">
        <v>40</v>
      </c>
      <c r="L237" s="121"/>
      <c r="M237" s="121"/>
      <c r="N237" s="21" t="str">
        <f>IF(L237="","0",VLOOKUP(L237,Points!$U$3:$V$102,2))</f>
        <v>0</v>
      </c>
      <c r="O237" s="42"/>
      <c r="P237" s="36"/>
      <c r="Q237" s="21" t="str">
        <f>IF(P237="","0",VLOOKUP(P237,Points!$Q$3:$R$102,2))</f>
        <v>0</v>
      </c>
      <c r="R237" s="21"/>
      <c r="S237" s="35"/>
      <c r="T237" s="28"/>
      <c r="U237" s="40"/>
      <c r="V237" s="76"/>
      <c r="W237" s="76"/>
      <c r="X237" s="76"/>
      <c r="Y237" s="50"/>
    </row>
    <row r="238" spans="1:25" ht="12.75" customHeight="1">
      <c r="A238" s="49"/>
      <c r="B238" s="75" t="str">
        <f>IF(V229&gt;Points!$A$17,"Elite","Core")</f>
        <v>Core</v>
      </c>
      <c r="C238" s="26"/>
      <c r="D238" s="118"/>
      <c r="E238" s="119"/>
      <c r="F238" s="119"/>
      <c r="G238" s="120"/>
      <c r="H238" s="21" t="str">
        <f>IF(D238="","0",VLOOKUP(D238,Points!$Y$3:$Z$102,2))</f>
        <v>0</v>
      </c>
      <c r="I238" s="26"/>
      <c r="J238" s="40"/>
      <c r="K238" s="41" t="s">
        <v>41</v>
      </c>
      <c r="L238" s="121"/>
      <c r="M238" s="121"/>
      <c r="N238" s="21" t="str">
        <f>IF(L238="","0",ROUNDUP((VLOOKUP(L238,Points!$U$3:$V$102,2)/2),0))</f>
        <v>0</v>
      </c>
      <c r="O238" s="42"/>
      <c r="P238" s="36"/>
      <c r="Q238" s="21" t="str">
        <f>IF(P238="","0",VLOOKUP(P238,Points!$Q$3:$R$102,2))</f>
        <v>0</v>
      </c>
      <c r="R238" s="21"/>
      <c r="S238" s="35"/>
      <c r="T238" s="28"/>
      <c r="U238" s="40"/>
      <c r="V238" s="76"/>
      <c r="W238" s="76"/>
      <c r="X238" s="76"/>
      <c r="Y238" s="50"/>
    </row>
    <row r="239" spans="1:25" ht="12.75" customHeight="1">
      <c r="A239" s="51"/>
      <c r="B239" s="81"/>
      <c r="C239" s="53"/>
      <c r="D239" s="53"/>
      <c r="E239" s="53"/>
      <c r="F239" s="53"/>
      <c r="G239" s="53"/>
      <c r="H239" s="53"/>
      <c r="I239" s="53"/>
      <c r="J239" s="52"/>
      <c r="K239" s="52"/>
      <c r="L239" s="54"/>
      <c r="M239" s="54"/>
      <c r="N239" s="54"/>
      <c r="O239" s="54"/>
      <c r="P239" s="80"/>
      <c r="Q239" s="52"/>
      <c r="R239" s="52"/>
      <c r="S239" s="52"/>
      <c r="T239" s="52"/>
      <c r="U239" s="52"/>
      <c r="V239" s="52"/>
      <c r="W239" s="54"/>
      <c r="X239" s="54"/>
      <c r="Y239" s="55"/>
    </row>
    <row r="241" spans="1:25" ht="12.75">
      <c r="A241" s="43"/>
      <c r="B241" s="44"/>
      <c r="C241" s="45"/>
      <c r="D241" s="45"/>
      <c r="E241" s="45"/>
      <c r="F241" s="45"/>
      <c r="G241" s="45"/>
      <c r="H241" s="45"/>
      <c r="I241" s="45"/>
      <c r="J241" s="46"/>
      <c r="K241" s="46"/>
      <c r="L241" s="45"/>
      <c r="M241" s="45"/>
      <c r="N241" s="45"/>
      <c r="O241" s="44"/>
      <c r="P241" s="79"/>
      <c r="Q241" s="47"/>
      <c r="R241" s="47"/>
      <c r="S241" s="47"/>
      <c r="T241" s="47"/>
      <c r="U241" s="47"/>
      <c r="V241" s="46"/>
      <c r="W241" s="44"/>
      <c r="X241" s="44"/>
      <c r="Y241" s="48"/>
    </row>
    <row r="242" spans="1:25" ht="12.75" customHeight="1">
      <c r="A242" s="49"/>
      <c r="B242" s="57" t="s">
        <v>188</v>
      </c>
      <c r="C242" s="8" t="s">
        <v>1</v>
      </c>
      <c r="D242" s="8" t="s">
        <v>2</v>
      </c>
      <c r="E242" s="8" t="s">
        <v>3</v>
      </c>
      <c r="F242" s="8" t="s">
        <v>4</v>
      </c>
      <c r="G242" s="8" t="s">
        <v>5</v>
      </c>
      <c r="H242" s="8" t="s">
        <v>6</v>
      </c>
      <c r="I242" s="8" t="s">
        <v>7</v>
      </c>
      <c r="J242" s="21" t="s">
        <v>9</v>
      </c>
      <c r="K242" s="25"/>
      <c r="L242" s="58" t="s">
        <v>39</v>
      </c>
      <c r="M242" s="8"/>
      <c r="N242" s="8" t="s">
        <v>38</v>
      </c>
      <c r="O242" s="21"/>
      <c r="P242" s="58" t="s">
        <v>8</v>
      </c>
      <c r="Q242" s="21" t="s">
        <v>9</v>
      </c>
      <c r="R242" s="21"/>
      <c r="S242" s="59" t="s">
        <v>138</v>
      </c>
      <c r="T242" s="21" t="s">
        <v>9</v>
      </c>
      <c r="U242" s="26"/>
      <c r="V242" s="38" t="s">
        <v>0</v>
      </c>
      <c r="W242" s="122" t="s">
        <v>49</v>
      </c>
      <c r="X242" s="122" t="s">
        <v>50</v>
      </c>
      <c r="Y242" s="50"/>
    </row>
    <row r="243" spans="1:25" ht="12.75">
      <c r="A243" s="83">
        <v>1</v>
      </c>
      <c r="B243" s="39"/>
      <c r="C243" s="11"/>
      <c r="D243" s="9"/>
      <c r="E243" s="9"/>
      <c r="F243" s="9"/>
      <c r="G243" s="11"/>
      <c r="H243" s="11"/>
      <c r="I243" s="11"/>
      <c r="J243" s="21">
        <f>VLOOKUP(C243,Points!$A$3:$H$15,2)+VLOOKUP(D243,Points!$A$3:$H$15,3)+VLOOKUP(E243,Points!$A$3:$H$15,4)+VLOOKUP(F243,Points!$A$3:$H$15,5)+VLOOKUP(G243,Points!$A$3:$H$15,6)+VLOOKUP(H243,Points!$A$3:$H$15,7)+VLOOKUP(I243,Points!$A$3:$H$15,8)</f>
        <v>0</v>
      </c>
      <c r="K243" s="25"/>
      <c r="L243" s="58" t="s">
        <v>94</v>
      </c>
      <c r="M243" s="9"/>
      <c r="N243" s="8">
        <f>SUM(M243:M245)+(IF(S243="Large Model","1",IF(S244="Large Model","1",IF(S245="Large Model","1",IF(S246="Large Model","1","0")))))</f>
        <v>0</v>
      </c>
      <c r="O243" s="21"/>
      <c r="P243" s="36"/>
      <c r="Q243" s="21" t="str">
        <f>IF(P243="","0",VLOOKUP(P243,Points!$Q$3:$R$102,2))</f>
        <v>0</v>
      </c>
      <c r="R243" s="21"/>
      <c r="S243" s="35"/>
      <c r="T243" s="21" t="str">
        <f>IF(S243="","0",VLOOKUP(S243,Points!$M$3:$N$102,2))</f>
        <v>0</v>
      </c>
      <c r="U243" s="26"/>
      <c r="V243" s="70">
        <f>SUM(J243:J245)+SUM(H249:H252)+N245+SUM(N249:N252)+SUM(Q243:Q246)+SUM(Q249:Q252)+SUM(T243:T246)+SUM(T249:T252)</f>
        <v>0</v>
      </c>
      <c r="W243" s="122"/>
      <c r="X243" s="122"/>
      <c r="Y243" s="50"/>
    </row>
    <row r="244" spans="1:25" ht="12.75">
      <c r="A244" s="83">
        <v>2</v>
      </c>
      <c r="B244" s="39"/>
      <c r="C244" s="19"/>
      <c r="D244" s="18"/>
      <c r="E244" s="9"/>
      <c r="F244" s="10"/>
      <c r="G244" s="12"/>
      <c r="H244" s="13"/>
      <c r="I244" s="14"/>
      <c r="J244" s="21">
        <f>VLOOKUP(D244,Points!$A$3:$H$15,3)+VLOOKUP(E244,Points!$A$3:$H$15,4)+VLOOKUP(F244,Points!$A$3:$H$15,5)</f>
        <v>0</v>
      </c>
      <c r="K244" s="25"/>
      <c r="L244" s="58" t="s">
        <v>10</v>
      </c>
      <c r="M244" s="9"/>
      <c r="N244" s="21" t="s">
        <v>9</v>
      </c>
      <c r="O244" s="21"/>
      <c r="P244" s="36"/>
      <c r="Q244" s="21" t="str">
        <f>IF(P244="","0",VLOOKUP(P244,Points!$Q$3:$R$102,2))</f>
        <v>0</v>
      </c>
      <c r="R244" s="21"/>
      <c r="S244" s="35"/>
      <c r="T244" s="21" t="str">
        <f>IF(S244="","0",VLOOKUP(S244,Points!$M$3:$N$102,2))</f>
        <v>0</v>
      </c>
      <c r="U244" s="26"/>
      <c r="V244" s="25"/>
      <c r="W244" s="122"/>
      <c r="X244" s="122"/>
      <c r="Y244" s="50"/>
    </row>
    <row r="245" spans="1:25" ht="12.75">
      <c r="A245" s="84">
        <v>3</v>
      </c>
      <c r="B245" s="39"/>
      <c r="C245" s="20"/>
      <c r="D245" s="18"/>
      <c r="E245" s="9"/>
      <c r="F245" s="10"/>
      <c r="G245" s="15"/>
      <c r="H245" s="16"/>
      <c r="I245" s="17"/>
      <c r="J245" s="21">
        <f>VLOOKUP(C245,Points!$A$3:$H$15,2)+VLOOKUP(D245,Points!$A$3:$H$15,3)+VLOOKUP(E245,Points!$A$3:$H$15,4)+VLOOKUP(F245,Points!$A$3:$H$15,5)+VLOOKUP(G245,Points!$A$3:$H$15,6)+VLOOKUP(H245,Points!$A$3:$H$15,7)+VLOOKUP(I245,Points!$A$3:$H$15,8)</f>
        <v>0</v>
      </c>
      <c r="K245" s="25"/>
      <c r="L245" s="58" t="s">
        <v>37</v>
      </c>
      <c r="M245" s="9"/>
      <c r="N245" s="21">
        <f>VLOOKUP(M243,Points!$A$3:$J$15,10)+IF(M244="","0",Points!$J$17)+IF(M245="","0",Points!$J$18)+IF(M246="","0",Points!$J$19)</f>
        <v>0</v>
      </c>
      <c r="O245" s="25"/>
      <c r="P245" s="36"/>
      <c r="Q245" s="21" t="str">
        <f>IF(P245="","0",VLOOKUP(P245,Points!$Q$3:$R$102,2))</f>
        <v>0</v>
      </c>
      <c r="R245" s="21"/>
      <c r="S245" s="35"/>
      <c r="T245" s="21" t="str">
        <f>IF(S245="","0",VLOOKUP(S245,Points!$M$3:$N$102,2))</f>
        <v>0</v>
      </c>
      <c r="U245" s="26"/>
      <c r="V245" s="40"/>
      <c r="W245" s="122"/>
      <c r="X245" s="122"/>
      <c r="Y245" s="50"/>
    </row>
    <row r="246" spans="1:25" ht="12.75">
      <c r="A246" s="76"/>
      <c r="B246" s="76"/>
      <c r="C246" s="76"/>
      <c r="D246" s="76"/>
      <c r="E246" s="76"/>
      <c r="F246" s="76"/>
      <c r="G246" s="76"/>
      <c r="H246" s="76"/>
      <c r="I246" s="76"/>
      <c r="J246" s="25"/>
      <c r="K246" s="25"/>
      <c r="L246" s="111" t="s">
        <v>174</v>
      </c>
      <c r="M246" s="73" t="str">
        <f>(IF(S243="Large Model","Yes",IF(S244="Large Model","Yes",IF(S245="Large Model","Yes",IF(S246="Large Model","Yes","No")))))</f>
        <v>No</v>
      </c>
      <c r="N246" s="25"/>
      <c r="O246" s="25"/>
      <c r="P246" s="36"/>
      <c r="Q246" s="21" t="str">
        <f>IF(P246="","0",VLOOKUP(P246,Points!$Q$3:$R$102,2))</f>
        <v>0</v>
      </c>
      <c r="R246" s="21"/>
      <c r="S246" s="35"/>
      <c r="T246" s="21" t="str">
        <f>IF(S246="","0",VLOOKUP(S246,Points!$M$3:$N$102,2))</f>
        <v>0</v>
      </c>
      <c r="U246" s="26"/>
      <c r="V246" s="40"/>
      <c r="W246" s="8"/>
      <c r="X246" s="56">
        <f>SUM(V243*W246)</f>
        <v>0</v>
      </c>
      <c r="Y246" s="50"/>
    </row>
    <row r="247" spans="1:25" ht="12.75">
      <c r="A247" s="49"/>
      <c r="B247" s="123"/>
      <c r="C247" s="26"/>
      <c r="D247" s="26"/>
      <c r="E247" s="26"/>
      <c r="F247" s="26"/>
      <c r="G247" s="26"/>
      <c r="H247" s="26"/>
      <c r="I247" s="26"/>
      <c r="J247" s="25"/>
      <c r="K247" s="25"/>
      <c r="L247" s="26"/>
      <c r="M247" s="26"/>
      <c r="N247" s="26"/>
      <c r="O247" s="26"/>
      <c r="P247" s="75"/>
      <c r="Q247" s="25"/>
      <c r="R247" s="25"/>
      <c r="S247" s="25"/>
      <c r="T247" s="25"/>
      <c r="U247" s="25"/>
      <c r="V247" s="25"/>
      <c r="W247" s="26"/>
      <c r="X247" s="42"/>
      <c r="Y247" s="50"/>
    </row>
    <row r="248" spans="1:25" ht="12.75">
      <c r="A248" s="49"/>
      <c r="B248" s="124"/>
      <c r="C248" s="26"/>
      <c r="D248" s="126" t="s">
        <v>121</v>
      </c>
      <c r="E248" s="127"/>
      <c r="F248" s="127"/>
      <c r="G248" s="128"/>
      <c r="H248" s="21" t="s">
        <v>9</v>
      </c>
      <c r="I248" s="26"/>
      <c r="J248" s="40"/>
      <c r="K248" s="40"/>
      <c r="L248" s="129" t="s">
        <v>29</v>
      </c>
      <c r="M248" s="129"/>
      <c r="N248" s="21" t="s">
        <v>9</v>
      </c>
      <c r="O248" s="42"/>
      <c r="P248" s="58" t="s">
        <v>190</v>
      </c>
      <c r="Q248" s="21" t="s">
        <v>9</v>
      </c>
      <c r="R248" s="21"/>
      <c r="S248" s="59" t="s">
        <v>51</v>
      </c>
      <c r="T248" s="77" t="s">
        <v>9</v>
      </c>
      <c r="U248" s="40"/>
      <c r="V248" s="76"/>
      <c r="W248" s="76"/>
      <c r="X248" s="76"/>
      <c r="Y248" s="50"/>
    </row>
    <row r="249" spans="1:25" ht="12.75" customHeight="1">
      <c r="A249" s="49"/>
      <c r="B249" s="124"/>
      <c r="C249" s="26"/>
      <c r="D249" s="118"/>
      <c r="E249" s="119"/>
      <c r="F249" s="119"/>
      <c r="G249" s="120"/>
      <c r="H249" s="21" t="str">
        <f>IF(D249="","0",VLOOKUP(D249,Points!$Y$3:$Z$102,2))</f>
        <v>0</v>
      </c>
      <c r="I249" s="26"/>
      <c r="J249" s="40"/>
      <c r="K249" s="41" t="s">
        <v>40</v>
      </c>
      <c r="L249" s="121"/>
      <c r="M249" s="121"/>
      <c r="N249" s="21" t="str">
        <f>IF(L249="","0",VLOOKUP(L249,Points!$U$3:$V$102,2))</f>
        <v>0</v>
      </c>
      <c r="O249" s="42"/>
      <c r="P249" s="36"/>
      <c r="Q249" s="21" t="str">
        <f>IF(P249="","0",VLOOKUP(P249,Points!$Q$3:$R$102,2))</f>
        <v>0</v>
      </c>
      <c r="R249" s="26"/>
      <c r="S249" s="35"/>
      <c r="T249" s="28"/>
      <c r="U249" s="40"/>
      <c r="V249" s="76"/>
      <c r="W249" s="76"/>
      <c r="X249" s="76"/>
      <c r="Y249" s="50"/>
    </row>
    <row r="250" spans="1:25" ht="12.75" customHeight="1">
      <c r="A250" s="49"/>
      <c r="B250" s="125"/>
      <c r="C250" s="26"/>
      <c r="D250" s="118"/>
      <c r="E250" s="119"/>
      <c r="F250" s="119"/>
      <c r="G250" s="120"/>
      <c r="H250" s="21" t="str">
        <f>IF(D250="","0",VLOOKUP(D250,Points!$Y$3:$Z$102,2))</f>
        <v>0</v>
      </c>
      <c r="I250" s="26"/>
      <c r="J250" s="40"/>
      <c r="K250" s="41" t="s">
        <v>41</v>
      </c>
      <c r="L250" s="121"/>
      <c r="M250" s="121"/>
      <c r="N250" s="21" t="str">
        <f>IF(L250="","0",ROUNDUP((VLOOKUP(L250,Points!$U$3:$V$102,2)/2),0))</f>
        <v>0</v>
      </c>
      <c r="O250" s="42"/>
      <c r="P250" s="36"/>
      <c r="Q250" s="21" t="str">
        <f>IF(P250="","0",VLOOKUP(P250,Points!$Q$3:$R$102,2))</f>
        <v>0</v>
      </c>
      <c r="R250" s="26"/>
      <c r="S250" s="35"/>
      <c r="T250" s="28"/>
      <c r="U250" s="40"/>
      <c r="V250" s="76"/>
      <c r="W250" s="76"/>
      <c r="X250" s="76"/>
      <c r="Y250" s="50"/>
    </row>
    <row r="251" spans="1:25" ht="12.75" customHeight="1">
      <c r="A251" s="49"/>
      <c r="B251" s="76"/>
      <c r="C251" s="26"/>
      <c r="D251" s="118"/>
      <c r="E251" s="119"/>
      <c r="F251" s="119"/>
      <c r="G251" s="120"/>
      <c r="H251" s="21" t="str">
        <f>IF(D251="","0",VLOOKUP(D251,Points!$Y$3:$Z$102,2))</f>
        <v>0</v>
      </c>
      <c r="I251" s="26"/>
      <c r="J251" s="40"/>
      <c r="K251" s="41" t="s">
        <v>40</v>
      </c>
      <c r="L251" s="121"/>
      <c r="M251" s="121"/>
      <c r="N251" s="21" t="str">
        <f>IF(L251="","0",VLOOKUP(L251,Points!$U$3:$V$102,2))</f>
        <v>0</v>
      </c>
      <c r="O251" s="42"/>
      <c r="P251" s="36"/>
      <c r="Q251" s="21" t="str">
        <f>IF(P251="","0",VLOOKUP(P251,Points!$Q$3:$R$102,2))</f>
        <v>0</v>
      </c>
      <c r="R251" s="21"/>
      <c r="S251" s="35"/>
      <c r="T251" s="28"/>
      <c r="U251" s="40"/>
      <c r="V251" s="76"/>
      <c r="W251" s="76"/>
      <c r="X251" s="76"/>
      <c r="Y251" s="50"/>
    </row>
    <row r="252" spans="1:25" ht="12.75" customHeight="1">
      <c r="A252" s="49"/>
      <c r="B252" s="75" t="str">
        <f>IF(V243&gt;Points!$A$17,"Elite","Core")</f>
        <v>Core</v>
      </c>
      <c r="C252" s="26"/>
      <c r="D252" s="118"/>
      <c r="E252" s="119"/>
      <c r="F252" s="119"/>
      <c r="G252" s="120"/>
      <c r="H252" s="21" t="str">
        <f>IF(D252="","0",VLOOKUP(D252,Points!$Y$3:$Z$102,2))</f>
        <v>0</v>
      </c>
      <c r="I252" s="26"/>
      <c r="J252" s="40"/>
      <c r="K252" s="41" t="s">
        <v>41</v>
      </c>
      <c r="L252" s="121"/>
      <c r="M252" s="121"/>
      <c r="N252" s="21" t="str">
        <f>IF(L252="","0",ROUNDUP((VLOOKUP(L252,Points!$U$3:$V$102,2)/2),0))</f>
        <v>0</v>
      </c>
      <c r="O252" s="42"/>
      <c r="P252" s="36"/>
      <c r="Q252" s="21" t="str">
        <f>IF(P252="","0",VLOOKUP(P252,Points!$Q$3:$R$102,2))</f>
        <v>0</v>
      </c>
      <c r="R252" s="21"/>
      <c r="S252" s="35"/>
      <c r="T252" s="28"/>
      <c r="U252" s="40"/>
      <c r="V252" s="76"/>
      <c r="W252" s="76"/>
      <c r="X252" s="76"/>
      <c r="Y252" s="50"/>
    </row>
    <row r="253" spans="1:25" ht="12.75" customHeight="1">
      <c r="A253" s="51"/>
      <c r="B253" s="81"/>
      <c r="C253" s="53"/>
      <c r="D253" s="53"/>
      <c r="E253" s="53"/>
      <c r="F253" s="53"/>
      <c r="G253" s="53"/>
      <c r="H253" s="53"/>
      <c r="I253" s="53"/>
      <c r="J253" s="52"/>
      <c r="K253" s="52"/>
      <c r="L253" s="54"/>
      <c r="M253" s="54"/>
      <c r="N253" s="54"/>
      <c r="O253" s="54"/>
      <c r="P253" s="80"/>
      <c r="Q253" s="52"/>
      <c r="R253" s="52"/>
      <c r="S253" s="52"/>
      <c r="T253" s="52"/>
      <c r="U253" s="52"/>
      <c r="V253" s="52"/>
      <c r="W253" s="54"/>
      <c r="X253" s="54"/>
      <c r="Y253" s="55"/>
    </row>
    <row r="255" spans="1:25" ht="12.75">
      <c r="A255" s="43"/>
      <c r="B255" s="44"/>
      <c r="C255" s="45"/>
      <c r="D255" s="45"/>
      <c r="E255" s="45"/>
      <c r="F255" s="45"/>
      <c r="G255" s="45"/>
      <c r="H255" s="45"/>
      <c r="I255" s="45"/>
      <c r="J255" s="46"/>
      <c r="K255" s="46"/>
      <c r="L255" s="45"/>
      <c r="M255" s="45"/>
      <c r="N255" s="45"/>
      <c r="O255" s="44"/>
      <c r="P255" s="79"/>
      <c r="Q255" s="47"/>
      <c r="R255" s="47"/>
      <c r="S255" s="47"/>
      <c r="T255" s="47"/>
      <c r="U255" s="47"/>
      <c r="V255" s="46"/>
      <c r="W255" s="44"/>
      <c r="X255" s="44"/>
      <c r="Y255" s="48"/>
    </row>
    <row r="256" spans="1:25" ht="12.75">
      <c r="A256" s="49"/>
      <c r="B256" s="57" t="s">
        <v>188</v>
      </c>
      <c r="C256" s="8" t="s">
        <v>1</v>
      </c>
      <c r="D256" s="8" t="s">
        <v>2</v>
      </c>
      <c r="E256" s="8" t="s">
        <v>3</v>
      </c>
      <c r="F256" s="8" t="s">
        <v>4</v>
      </c>
      <c r="G256" s="8" t="s">
        <v>5</v>
      </c>
      <c r="H256" s="8" t="s">
        <v>6</v>
      </c>
      <c r="I256" s="8" t="s">
        <v>7</v>
      </c>
      <c r="J256" s="21" t="s">
        <v>9</v>
      </c>
      <c r="K256" s="25"/>
      <c r="L256" s="58" t="s">
        <v>39</v>
      </c>
      <c r="M256" s="8"/>
      <c r="N256" s="8" t="s">
        <v>38</v>
      </c>
      <c r="O256" s="21"/>
      <c r="P256" s="58" t="s">
        <v>8</v>
      </c>
      <c r="Q256" s="21" t="s">
        <v>9</v>
      </c>
      <c r="R256" s="21"/>
      <c r="S256" s="59" t="s">
        <v>138</v>
      </c>
      <c r="T256" s="21" t="s">
        <v>9</v>
      </c>
      <c r="U256" s="26"/>
      <c r="V256" s="38" t="s">
        <v>0</v>
      </c>
      <c r="W256" s="122" t="s">
        <v>49</v>
      </c>
      <c r="X256" s="122" t="s">
        <v>50</v>
      </c>
      <c r="Y256" s="50"/>
    </row>
    <row r="257" spans="1:25" ht="12.75">
      <c r="A257" s="83">
        <v>1</v>
      </c>
      <c r="B257" s="39"/>
      <c r="C257" s="11"/>
      <c r="D257" s="9"/>
      <c r="E257" s="9"/>
      <c r="F257" s="9"/>
      <c r="G257" s="11"/>
      <c r="H257" s="11"/>
      <c r="I257" s="11"/>
      <c r="J257" s="21">
        <f>VLOOKUP(C257,Points!$A$3:$H$15,2)+VLOOKUP(D257,Points!$A$3:$H$15,3)+VLOOKUP(E257,Points!$A$3:$H$15,4)+VLOOKUP(F257,Points!$A$3:$H$15,5)+VLOOKUP(G257,Points!$A$3:$H$15,6)+VLOOKUP(H257,Points!$A$3:$H$15,7)+VLOOKUP(I257,Points!$A$3:$H$15,8)</f>
        <v>0</v>
      </c>
      <c r="K257" s="25"/>
      <c r="L257" s="58" t="s">
        <v>94</v>
      </c>
      <c r="M257" s="9"/>
      <c r="N257" s="8">
        <f>SUM(M257:M259)+(IF(S257="Large Model","1",IF(S258="Large Model","1",IF(S259="Large Model","1",IF(S260="Large Model","1","0")))))</f>
        <v>0</v>
      </c>
      <c r="O257" s="21"/>
      <c r="P257" s="36"/>
      <c r="Q257" s="21" t="str">
        <f>IF(P257="","0",VLOOKUP(P257,Points!$Q$3:$R$102,2))</f>
        <v>0</v>
      </c>
      <c r="R257" s="21"/>
      <c r="S257" s="35"/>
      <c r="T257" s="21" t="str">
        <f>IF(S257="","0",VLOOKUP(S257,Points!$M$3:$N$102,2))</f>
        <v>0</v>
      </c>
      <c r="U257" s="26"/>
      <c r="V257" s="70">
        <f>SUM(J257:J259)+SUM(H263:H266)+N259+SUM(N263:N266)+SUM(Q257:Q260)+SUM(Q263:Q266)+SUM(T257:T260)+SUM(T263:T266)</f>
        <v>0</v>
      </c>
      <c r="W257" s="122"/>
      <c r="X257" s="122"/>
      <c r="Y257" s="50"/>
    </row>
    <row r="258" spans="1:25" ht="12.75">
      <c r="A258" s="83">
        <v>2</v>
      </c>
      <c r="B258" s="39"/>
      <c r="C258" s="19"/>
      <c r="D258" s="18"/>
      <c r="E258" s="9"/>
      <c r="F258" s="10"/>
      <c r="G258" s="12"/>
      <c r="H258" s="13"/>
      <c r="I258" s="14"/>
      <c r="J258" s="21">
        <f>VLOOKUP(D258,Points!$A$3:$H$15,3)+VLOOKUP(E258,Points!$A$3:$H$15,4)+VLOOKUP(F258,Points!$A$3:$H$15,5)</f>
        <v>0</v>
      </c>
      <c r="K258" s="25"/>
      <c r="L258" s="58" t="s">
        <v>10</v>
      </c>
      <c r="M258" s="9"/>
      <c r="N258" s="21" t="s">
        <v>9</v>
      </c>
      <c r="O258" s="21"/>
      <c r="P258" s="36"/>
      <c r="Q258" s="21" t="str">
        <f>IF(P258="","0",VLOOKUP(P258,Points!$Q$3:$R$102,2))</f>
        <v>0</v>
      </c>
      <c r="R258" s="21"/>
      <c r="S258" s="35"/>
      <c r="T258" s="21" t="str">
        <f>IF(S258="","0",VLOOKUP(S258,Points!$M$3:$N$102,2))</f>
        <v>0</v>
      </c>
      <c r="U258" s="26"/>
      <c r="V258" s="25"/>
      <c r="W258" s="122"/>
      <c r="X258" s="122"/>
      <c r="Y258" s="50"/>
    </row>
    <row r="259" spans="1:25" ht="12.75">
      <c r="A259" s="84">
        <v>3</v>
      </c>
      <c r="B259" s="39"/>
      <c r="C259" s="20"/>
      <c r="D259" s="18"/>
      <c r="E259" s="9"/>
      <c r="F259" s="10"/>
      <c r="G259" s="15"/>
      <c r="H259" s="16"/>
      <c r="I259" s="17"/>
      <c r="J259" s="21">
        <f>VLOOKUP(C259,Points!$A$3:$H$15,2)+VLOOKUP(D259,Points!$A$3:$H$15,3)+VLOOKUP(E259,Points!$A$3:$H$15,4)+VLOOKUP(F259,Points!$A$3:$H$15,5)+VLOOKUP(G259,Points!$A$3:$H$15,6)+VLOOKUP(H259,Points!$A$3:$H$15,7)+VLOOKUP(I259,Points!$A$3:$H$15,8)</f>
        <v>0</v>
      </c>
      <c r="K259" s="25"/>
      <c r="L259" s="58" t="s">
        <v>37</v>
      </c>
      <c r="M259" s="9"/>
      <c r="N259" s="21">
        <f>VLOOKUP(M257,Points!$A$3:$J$15,10)+IF(M258="","0",Points!$J$17)+IF(M259="","0",Points!$J$18)+IF(M260="","0",Points!$J$19)</f>
        <v>0</v>
      </c>
      <c r="O259" s="25"/>
      <c r="P259" s="36"/>
      <c r="Q259" s="21" t="str">
        <f>IF(P259="","0",VLOOKUP(P259,Points!$Q$3:$R$102,2))</f>
        <v>0</v>
      </c>
      <c r="R259" s="21"/>
      <c r="S259" s="35"/>
      <c r="T259" s="21" t="str">
        <f>IF(S259="","0",VLOOKUP(S259,Points!$M$3:$N$102,2))</f>
        <v>0</v>
      </c>
      <c r="U259" s="26"/>
      <c r="V259" s="40"/>
      <c r="W259" s="122"/>
      <c r="X259" s="122"/>
      <c r="Y259" s="50"/>
    </row>
    <row r="260" spans="1:25" ht="12.75">
      <c r="A260" s="76"/>
      <c r="B260" s="76"/>
      <c r="C260" s="76"/>
      <c r="D260" s="76"/>
      <c r="E260" s="76"/>
      <c r="F260" s="76"/>
      <c r="G260" s="76"/>
      <c r="H260" s="76"/>
      <c r="I260" s="76"/>
      <c r="J260" s="25"/>
      <c r="K260" s="25"/>
      <c r="L260" s="111" t="s">
        <v>174</v>
      </c>
      <c r="M260" s="73" t="str">
        <f>(IF(S257="Large Model","Yes",IF(S258="Large Model","Yes",IF(S259="Large Model","Yes",IF(S260="Large Model","Yes","No")))))</f>
        <v>No</v>
      </c>
      <c r="N260" s="25"/>
      <c r="O260" s="25"/>
      <c r="P260" s="36"/>
      <c r="Q260" s="21" t="str">
        <f>IF(P260="","0",VLOOKUP(P260,Points!$Q$3:$R$102,2))</f>
        <v>0</v>
      </c>
      <c r="R260" s="21"/>
      <c r="S260" s="35"/>
      <c r="T260" s="21" t="str">
        <f>IF(S260="","0",VLOOKUP(S260,Points!$M$3:$N$102,2))</f>
        <v>0</v>
      </c>
      <c r="U260" s="26"/>
      <c r="V260" s="40"/>
      <c r="W260" s="8"/>
      <c r="X260" s="56">
        <f>SUM(V257*W260)</f>
        <v>0</v>
      </c>
      <c r="Y260" s="50"/>
    </row>
    <row r="261" spans="1:25" ht="12.75">
      <c r="A261" s="49"/>
      <c r="B261" s="123"/>
      <c r="C261" s="26"/>
      <c r="D261" s="26"/>
      <c r="E261" s="26"/>
      <c r="F261" s="26"/>
      <c r="G261" s="26"/>
      <c r="H261" s="26"/>
      <c r="I261" s="26"/>
      <c r="J261" s="25"/>
      <c r="K261" s="25"/>
      <c r="L261" s="26"/>
      <c r="M261" s="26"/>
      <c r="N261" s="26"/>
      <c r="O261" s="26"/>
      <c r="P261" s="75"/>
      <c r="Q261" s="25"/>
      <c r="R261" s="25"/>
      <c r="S261" s="25"/>
      <c r="T261" s="25"/>
      <c r="U261" s="25"/>
      <c r="V261" s="25"/>
      <c r="W261" s="26"/>
      <c r="X261" s="42"/>
      <c r="Y261" s="50"/>
    </row>
    <row r="262" spans="1:25" ht="12.75">
      <c r="A262" s="49"/>
      <c r="B262" s="124"/>
      <c r="C262" s="26"/>
      <c r="D262" s="126" t="s">
        <v>121</v>
      </c>
      <c r="E262" s="127"/>
      <c r="F262" s="127"/>
      <c r="G262" s="128"/>
      <c r="H262" s="21" t="s">
        <v>9</v>
      </c>
      <c r="I262" s="26"/>
      <c r="J262" s="40"/>
      <c r="K262" s="40"/>
      <c r="L262" s="129" t="s">
        <v>29</v>
      </c>
      <c r="M262" s="129"/>
      <c r="N262" s="21" t="s">
        <v>9</v>
      </c>
      <c r="O262" s="42"/>
      <c r="P262" s="58" t="s">
        <v>190</v>
      </c>
      <c r="Q262" s="21" t="s">
        <v>9</v>
      </c>
      <c r="R262" s="21"/>
      <c r="S262" s="59" t="s">
        <v>51</v>
      </c>
      <c r="T262" s="77" t="s">
        <v>9</v>
      </c>
      <c r="U262" s="40"/>
      <c r="V262" s="76"/>
      <c r="W262" s="76"/>
      <c r="X262" s="76"/>
      <c r="Y262" s="50"/>
    </row>
    <row r="263" spans="1:25" ht="12.75">
      <c r="A263" s="49"/>
      <c r="B263" s="124"/>
      <c r="C263" s="26"/>
      <c r="D263" s="118"/>
      <c r="E263" s="119"/>
      <c r="F263" s="119"/>
      <c r="G263" s="120"/>
      <c r="H263" s="21" t="str">
        <f>IF(D263="","0",VLOOKUP(D263,Points!$Y$3:$Z$102,2))</f>
        <v>0</v>
      </c>
      <c r="I263" s="26"/>
      <c r="J263" s="40"/>
      <c r="K263" s="41" t="s">
        <v>40</v>
      </c>
      <c r="L263" s="121"/>
      <c r="M263" s="121"/>
      <c r="N263" s="21" t="str">
        <f>IF(L263="","0",VLOOKUP(L263,Points!$U$3:$V$102,2))</f>
        <v>0</v>
      </c>
      <c r="O263" s="42"/>
      <c r="P263" s="36"/>
      <c r="Q263" s="21" t="str">
        <f>IF(P263="","0",VLOOKUP(P263,Points!$Q$3:$R$102,2))</f>
        <v>0</v>
      </c>
      <c r="R263" s="26"/>
      <c r="S263" s="35"/>
      <c r="T263" s="28"/>
      <c r="U263" s="40"/>
      <c r="V263" s="76"/>
      <c r="W263" s="76"/>
      <c r="X263" s="76"/>
      <c r="Y263" s="50"/>
    </row>
    <row r="264" spans="1:25" ht="12.75">
      <c r="A264" s="49"/>
      <c r="B264" s="125"/>
      <c r="C264" s="26"/>
      <c r="D264" s="118"/>
      <c r="E264" s="119"/>
      <c r="F264" s="119"/>
      <c r="G264" s="120"/>
      <c r="H264" s="21" t="str">
        <f>IF(D264="","0",VLOOKUP(D264,Points!$Y$3:$Z$102,2))</f>
        <v>0</v>
      </c>
      <c r="I264" s="26"/>
      <c r="J264" s="40"/>
      <c r="K264" s="41" t="s">
        <v>41</v>
      </c>
      <c r="L264" s="121"/>
      <c r="M264" s="121"/>
      <c r="N264" s="21" t="str">
        <f>IF(L264="","0",ROUNDUP((VLOOKUP(L264,Points!$U$3:$V$102,2)/2),0))</f>
        <v>0</v>
      </c>
      <c r="O264" s="42"/>
      <c r="P264" s="36"/>
      <c r="Q264" s="21" t="str">
        <f>IF(P264="","0",VLOOKUP(P264,Points!$Q$3:$R$102,2))</f>
        <v>0</v>
      </c>
      <c r="R264" s="26"/>
      <c r="S264" s="35"/>
      <c r="T264" s="28"/>
      <c r="U264" s="40"/>
      <c r="V264" s="76"/>
      <c r="W264" s="76"/>
      <c r="X264" s="76"/>
      <c r="Y264" s="50"/>
    </row>
    <row r="265" spans="1:25" ht="12.75">
      <c r="A265" s="49"/>
      <c r="B265" s="76"/>
      <c r="C265" s="26"/>
      <c r="D265" s="118"/>
      <c r="E265" s="119"/>
      <c r="F265" s="119"/>
      <c r="G265" s="120"/>
      <c r="H265" s="21" t="str">
        <f>IF(D265="","0",VLOOKUP(D265,Points!$Y$3:$Z$102,2))</f>
        <v>0</v>
      </c>
      <c r="I265" s="26"/>
      <c r="J265" s="40"/>
      <c r="K265" s="41" t="s">
        <v>40</v>
      </c>
      <c r="L265" s="121"/>
      <c r="M265" s="121"/>
      <c r="N265" s="21" t="str">
        <f>IF(L265="","0",VLOOKUP(L265,Points!$U$3:$V$102,2))</f>
        <v>0</v>
      </c>
      <c r="O265" s="42"/>
      <c r="P265" s="36"/>
      <c r="Q265" s="21" t="str">
        <f>IF(P265="","0",VLOOKUP(P265,Points!$Q$3:$R$102,2))</f>
        <v>0</v>
      </c>
      <c r="R265" s="21"/>
      <c r="S265" s="35"/>
      <c r="T265" s="28"/>
      <c r="U265" s="40"/>
      <c r="V265" s="76"/>
      <c r="W265" s="76"/>
      <c r="X265" s="76"/>
      <c r="Y265" s="50"/>
    </row>
    <row r="266" spans="1:25" ht="12.75">
      <c r="A266" s="49"/>
      <c r="B266" s="75" t="str">
        <f>IF(V257&gt;Points!$A$17,"Elite","Core")</f>
        <v>Core</v>
      </c>
      <c r="C266" s="26"/>
      <c r="D266" s="118"/>
      <c r="E266" s="119"/>
      <c r="F266" s="119"/>
      <c r="G266" s="120"/>
      <c r="H266" s="21" t="str">
        <f>IF(D266="","0",VLOOKUP(D266,Points!$Y$3:$Z$102,2))</f>
        <v>0</v>
      </c>
      <c r="I266" s="26"/>
      <c r="J266" s="40"/>
      <c r="K266" s="41" t="s">
        <v>41</v>
      </c>
      <c r="L266" s="121"/>
      <c r="M266" s="121"/>
      <c r="N266" s="21" t="str">
        <f>IF(L266="","0",ROUNDUP((VLOOKUP(L266,Points!$U$3:$V$102,2)/2),0))</f>
        <v>0</v>
      </c>
      <c r="O266" s="42"/>
      <c r="P266" s="36"/>
      <c r="Q266" s="21" t="str">
        <f>IF(P266="","0",VLOOKUP(P266,Points!$Q$3:$R$102,2))</f>
        <v>0</v>
      </c>
      <c r="R266" s="21"/>
      <c r="S266" s="35"/>
      <c r="T266" s="28"/>
      <c r="U266" s="40"/>
      <c r="V266" s="76"/>
      <c r="W266" s="76"/>
      <c r="X266" s="76"/>
      <c r="Y266" s="50"/>
    </row>
    <row r="267" spans="1:25" ht="12.75">
      <c r="A267" s="51"/>
      <c r="B267" s="81"/>
      <c r="C267" s="53"/>
      <c r="D267" s="53"/>
      <c r="E267" s="53"/>
      <c r="F267" s="53"/>
      <c r="G267" s="53"/>
      <c r="H267" s="53"/>
      <c r="I267" s="53"/>
      <c r="J267" s="52"/>
      <c r="K267" s="52"/>
      <c r="L267" s="54"/>
      <c r="M267" s="54"/>
      <c r="N267" s="54"/>
      <c r="O267" s="54"/>
      <c r="P267" s="80"/>
      <c r="Q267" s="52"/>
      <c r="R267" s="52"/>
      <c r="S267" s="52"/>
      <c r="T267" s="52"/>
      <c r="U267" s="52"/>
      <c r="V267" s="52"/>
      <c r="W267" s="54"/>
      <c r="X267" s="54"/>
      <c r="Y267" s="55"/>
    </row>
    <row r="269" spans="1:25" ht="12.75">
      <c r="A269" s="43"/>
      <c r="B269" s="44"/>
      <c r="C269" s="45"/>
      <c r="D269" s="45"/>
      <c r="E269" s="45"/>
      <c r="F269" s="45"/>
      <c r="G269" s="45"/>
      <c r="H269" s="45"/>
      <c r="I269" s="45"/>
      <c r="J269" s="46"/>
      <c r="K269" s="46"/>
      <c r="L269" s="45"/>
      <c r="M269" s="45"/>
      <c r="N269" s="45"/>
      <c r="O269" s="44"/>
      <c r="P269" s="79"/>
      <c r="Q269" s="47"/>
      <c r="R269" s="47"/>
      <c r="S269" s="47"/>
      <c r="T269" s="47"/>
      <c r="U269" s="47"/>
      <c r="V269" s="46"/>
      <c r="W269" s="44"/>
      <c r="X269" s="44"/>
      <c r="Y269" s="48"/>
    </row>
    <row r="270" spans="1:25" ht="12.75" customHeight="1">
      <c r="A270" s="49"/>
      <c r="B270" s="57" t="s">
        <v>188</v>
      </c>
      <c r="C270" s="8" t="s">
        <v>1</v>
      </c>
      <c r="D270" s="8" t="s">
        <v>2</v>
      </c>
      <c r="E270" s="8" t="s">
        <v>3</v>
      </c>
      <c r="F270" s="8" t="s">
        <v>4</v>
      </c>
      <c r="G270" s="8" t="s">
        <v>5</v>
      </c>
      <c r="H270" s="8" t="s">
        <v>6</v>
      </c>
      <c r="I270" s="8" t="s">
        <v>7</v>
      </c>
      <c r="J270" s="21" t="s">
        <v>9</v>
      </c>
      <c r="K270" s="25"/>
      <c r="L270" s="58" t="s">
        <v>39</v>
      </c>
      <c r="M270" s="8"/>
      <c r="N270" s="8" t="s">
        <v>38</v>
      </c>
      <c r="O270" s="21"/>
      <c r="P270" s="58" t="s">
        <v>8</v>
      </c>
      <c r="Q270" s="21" t="s">
        <v>9</v>
      </c>
      <c r="R270" s="21"/>
      <c r="S270" s="59" t="s">
        <v>138</v>
      </c>
      <c r="T270" s="21" t="s">
        <v>9</v>
      </c>
      <c r="U270" s="26"/>
      <c r="V270" s="38" t="s">
        <v>0</v>
      </c>
      <c r="W270" s="122" t="s">
        <v>49</v>
      </c>
      <c r="X270" s="122" t="s">
        <v>50</v>
      </c>
      <c r="Y270" s="50"/>
    </row>
    <row r="271" spans="1:25" ht="12.75">
      <c r="A271" s="83">
        <v>1</v>
      </c>
      <c r="B271" s="39"/>
      <c r="C271" s="11"/>
      <c r="D271" s="9"/>
      <c r="E271" s="9"/>
      <c r="F271" s="9"/>
      <c r="G271" s="11"/>
      <c r="H271" s="11"/>
      <c r="I271" s="11"/>
      <c r="J271" s="21">
        <f>VLOOKUP(C271,Points!$A$3:$H$15,2)+VLOOKUP(D271,Points!$A$3:$H$15,3)+VLOOKUP(E271,Points!$A$3:$H$15,4)+VLOOKUP(F271,Points!$A$3:$H$15,5)+VLOOKUP(G271,Points!$A$3:$H$15,6)+VLOOKUP(H271,Points!$A$3:$H$15,7)+VLOOKUP(I271,Points!$A$3:$H$15,8)</f>
        <v>0</v>
      </c>
      <c r="K271" s="25"/>
      <c r="L271" s="58" t="s">
        <v>94</v>
      </c>
      <c r="M271" s="9"/>
      <c r="N271" s="8">
        <f>SUM(M271:M273)+(IF(S271="Large Model","1",IF(S272="Large Model","1",IF(S273="Large Model","1",IF(S274="Large Model","1","0")))))</f>
        <v>0</v>
      </c>
      <c r="O271" s="21"/>
      <c r="P271" s="36"/>
      <c r="Q271" s="21" t="str">
        <f>IF(P271="","0",VLOOKUP(P271,Points!$Q$3:$R$102,2))</f>
        <v>0</v>
      </c>
      <c r="R271" s="21"/>
      <c r="S271" s="35"/>
      <c r="T271" s="21" t="str">
        <f>IF(S271="","0",VLOOKUP(S271,Points!$M$3:$N$102,2))</f>
        <v>0</v>
      </c>
      <c r="U271" s="26"/>
      <c r="V271" s="70">
        <f>SUM(J271:J273)+SUM(H277:H280)+N273+SUM(N277:N280)+SUM(Q271:Q274)+SUM(Q277:Q280)+SUM(T271:T274)+SUM(T277:T280)</f>
        <v>0</v>
      </c>
      <c r="W271" s="122"/>
      <c r="X271" s="122"/>
      <c r="Y271" s="50"/>
    </row>
    <row r="272" spans="1:25" ht="12.75">
      <c r="A272" s="83">
        <v>2</v>
      </c>
      <c r="B272" s="39"/>
      <c r="C272" s="19"/>
      <c r="D272" s="18"/>
      <c r="E272" s="9"/>
      <c r="F272" s="10"/>
      <c r="G272" s="12"/>
      <c r="H272" s="13"/>
      <c r="I272" s="14"/>
      <c r="J272" s="21">
        <f>VLOOKUP(D272,Points!$A$3:$H$15,3)+VLOOKUP(E272,Points!$A$3:$H$15,4)+VLOOKUP(F272,Points!$A$3:$H$15,5)</f>
        <v>0</v>
      </c>
      <c r="K272" s="25"/>
      <c r="L272" s="58" t="s">
        <v>10</v>
      </c>
      <c r="M272" s="9"/>
      <c r="N272" s="21" t="s">
        <v>9</v>
      </c>
      <c r="O272" s="21"/>
      <c r="P272" s="36"/>
      <c r="Q272" s="21" t="str">
        <f>IF(P272="","0",VLOOKUP(P272,Points!$Q$3:$R$102,2))</f>
        <v>0</v>
      </c>
      <c r="R272" s="21"/>
      <c r="S272" s="35"/>
      <c r="T272" s="21" t="str">
        <f>IF(S272="","0",VLOOKUP(S272,Points!$M$3:$N$102,2))</f>
        <v>0</v>
      </c>
      <c r="U272" s="26"/>
      <c r="V272" s="25"/>
      <c r="W272" s="122"/>
      <c r="X272" s="122"/>
      <c r="Y272" s="50"/>
    </row>
    <row r="273" spans="1:25" ht="12.75">
      <c r="A273" s="84">
        <v>3</v>
      </c>
      <c r="B273" s="39"/>
      <c r="C273" s="20"/>
      <c r="D273" s="18"/>
      <c r="E273" s="9"/>
      <c r="F273" s="10"/>
      <c r="G273" s="15"/>
      <c r="H273" s="16"/>
      <c r="I273" s="17"/>
      <c r="J273" s="21">
        <f>VLOOKUP(C273,Points!$A$3:$H$15,2)+VLOOKUP(D273,Points!$A$3:$H$15,3)+VLOOKUP(E273,Points!$A$3:$H$15,4)+VLOOKUP(F273,Points!$A$3:$H$15,5)+VLOOKUP(G273,Points!$A$3:$H$15,6)+VLOOKUP(H273,Points!$A$3:$H$15,7)+VLOOKUP(I273,Points!$A$3:$H$15,8)</f>
        <v>0</v>
      </c>
      <c r="K273" s="25"/>
      <c r="L273" s="58" t="s">
        <v>37</v>
      </c>
      <c r="M273" s="9"/>
      <c r="N273" s="21">
        <f>VLOOKUP(M271,Points!$A$3:$J$15,10)+IF(M272="","0",Points!$J$17)+IF(M273="","0",Points!$J$18)+IF(M274="","0",Points!$J$19)</f>
        <v>0</v>
      </c>
      <c r="O273" s="25"/>
      <c r="P273" s="36"/>
      <c r="Q273" s="21" t="str">
        <f>IF(P273="","0",VLOOKUP(P273,Points!$Q$3:$R$102,2))</f>
        <v>0</v>
      </c>
      <c r="R273" s="21"/>
      <c r="S273" s="35"/>
      <c r="T273" s="21" t="str">
        <f>IF(S273="","0",VLOOKUP(S273,Points!$M$3:$N$102,2))</f>
        <v>0</v>
      </c>
      <c r="U273" s="26"/>
      <c r="V273" s="40"/>
      <c r="W273" s="122"/>
      <c r="X273" s="122"/>
      <c r="Y273" s="50"/>
    </row>
    <row r="274" spans="1:25" ht="12.75">
      <c r="A274" s="76"/>
      <c r="B274" s="76"/>
      <c r="C274" s="76"/>
      <c r="D274" s="76"/>
      <c r="E274" s="76"/>
      <c r="F274" s="76"/>
      <c r="G274" s="76"/>
      <c r="H274" s="76"/>
      <c r="I274" s="76"/>
      <c r="J274" s="25"/>
      <c r="K274" s="25"/>
      <c r="L274" s="111" t="s">
        <v>174</v>
      </c>
      <c r="M274" s="73" t="str">
        <f>(IF(S271="Large Model","Yes",IF(S272="Large Model","Yes",IF(S273="Large Model","Yes",IF(S274="Large Model","Yes","No")))))</f>
        <v>No</v>
      </c>
      <c r="N274" s="25"/>
      <c r="O274" s="25"/>
      <c r="P274" s="36"/>
      <c r="Q274" s="21" t="str">
        <f>IF(P274="","0",VLOOKUP(P274,Points!$Q$3:$R$102,2))</f>
        <v>0</v>
      </c>
      <c r="R274" s="21"/>
      <c r="S274" s="35"/>
      <c r="T274" s="21" t="str">
        <f>IF(S274="","0",VLOOKUP(S274,Points!$M$3:$N$102,2))</f>
        <v>0</v>
      </c>
      <c r="U274" s="26"/>
      <c r="V274" s="40"/>
      <c r="W274" s="8"/>
      <c r="X274" s="56">
        <f>SUM(V271*W274)</f>
        <v>0</v>
      </c>
      <c r="Y274" s="50"/>
    </row>
    <row r="275" spans="1:25" ht="12.75">
      <c r="A275" s="49"/>
      <c r="B275" s="123"/>
      <c r="C275" s="26"/>
      <c r="D275" s="26"/>
      <c r="E275" s="26"/>
      <c r="F275" s="26"/>
      <c r="G275" s="26"/>
      <c r="H275" s="26"/>
      <c r="I275" s="26"/>
      <c r="J275" s="25"/>
      <c r="K275" s="25"/>
      <c r="L275" s="26"/>
      <c r="M275" s="26"/>
      <c r="N275" s="26"/>
      <c r="O275" s="26"/>
      <c r="P275" s="75"/>
      <c r="Q275" s="25"/>
      <c r="R275" s="25"/>
      <c r="S275" s="25"/>
      <c r="T275" s="25"/>
      <c r="U275" s="25"/>
      <c r="V275" s="25"/>
      <c r="W275" s="26"/>
      <c r="X275" s="42"/>
      <c r="Y275" s="50"/>
    </row>
    <row r="276" spans="1:25" ht="12.75">
      <c r="A276" s="49"/>
      <c r="B276" s="124"/>
      <c r="C276" s="26"/>
      <c r="D276" s="126" t="s">
        <v>121</v>
      </c>
      <c r="E276" s="127"/>
      <c r="F276" s="127"/>
      <c r="G276" s="128"/>
      <c r="H276" s="21" t="s">
        <v>9</v>
      </c>
      <c r="I276" s="26"/>
      <c r="J276" s="40"/>
      <c r="K276" s="40"/>
      <c r="L276" s="129" t="s">
        <v>29</v>
      </c>
      <c r="M276" s="129"/>
      <c r="N276" s="21" t="s">
        <v>9</v>
      </c>
      <c r="O276" s="42"/>
      <c r="P276" s="58" t="s">
        <v>190</v>
      </c>
      <c r="Q276" s="21" t="s">
        <v>9</v>
      </c>
      <c r="R276" s="21"/>
      <c r="S276" s="59" t="s">
        <v>51</v>
      </c>
      <c r="T276" s="77" t="s">
        <v>9</v>
      </c>
      <c r="U276" s="40"/>
      <c r="V276" s="76"/>
      <c r="W276" s="76"/>
      <c r="X276" s="76"/>
      <c r="Y276" s="50"/>
    </row>
    <row r="277" spans="1:25" ht="12.75">
      <c r="A277" s="49"/>
      <c r="B277" s="124"/>
      <c r="C277" s="26"/>
      <c r="D277" s="118"/>
      <c r="E277" s="119"/>
      <c r="F277" s="119"/>
      <c r="G277" s="120"/>
      <c r="H277" s="21" t="str">
        <f>IF(D277="","0",VLOOKUP(D277,Points!$Y$3:$Z$102,2))</f>
        <v>0</v>
      </c>
      <c r="I277" s="26"/>
      <c r="J277" s="40"/>
      <c r="K277" s="41" t="s">
        <v>40</v>
      </c>
      <c r="L277" s="121"/>
      <c r="M277" s="121"/>
      <c r="N277" s="21" t="str">
        <f>IF(L277="","0",VLOOKUP(L277,Points!$U$3:$V$102,2))</f>
        <v>0</v>
      </c>
      <c r="O277" s="42"/>
      <c r="P277" s="36"/>
      <c r="Q277" s="21" t="str">
        <f>IF(P277="","0",VLOOKUP(P277,Points!$Q$3:$R$102,2))</f>
        <v>0</v>
      </c>
      <c r="R277" s="26"/>
      <c r="S277" s="35"/>
      <c r="T277" s="28"/>
      <c r="U277" s="40"/>
      <c r="V277" s="76"/>
      <c r="W277" s="76"/>
      <c r="X277" s="76"/>
      <c r="Y277" s="50"/>
    </row>
    <row r="278" spans="1:25" ht="12.75">
      <c r="A278" s="49"/>
      <c r="B278" s="125"/>
      <c r="C278" s="26"/>
      <c r="D278" s="118"/>
      <c r="E278" s="119"/>
      <c r="F278" s="119"/>
      <c r="G278" s="120"/>
      <c r="H278" s="21" t="str">
        <f>IF(D278="","0",VLOOKUP(D278,Points!$Y$3:$Z$102,2))</f>
        <v>0</v>
      </c>
      <c r="I278" s="26"/>
      <c r="J278" s="40"/>
      <c r="K278" s="41" t="s">
        <v>41</v>
      </c>
      <c r="L278" s="121"/>
      <c r="M278" s="121"/>
      <c r="N278" s="21" t="str">
        <f>IF(L278="","0",ROUNDUP((VLOOKUP(L278,Points!$U$3:$V$102,2)/2),0))</f>
        <v>0</v>
      </c>
      <c r="O278" s="42"/>
      <c r="P278" s="36"/>
      <c r="Q278" s="21" t="str">
        <f>IF(P278="","0",VLOOKUP(P278,Points!$Q$3:$R$102,2))</f>
        <v>0</v>
      </c>
      <c r="R278" s="26"/>
      <c r="S278" s="35"/>
      <c r="T278" s="28"/>
      <c r="U278" s="40"/>
      <c r="V278" s="76"/>
      <c r="W278" s="76"/>
      <c r="X278" s="76"/>
      <c r="Y278" s="50"/>
    </row>
    <row r="279" spans="1:25" ht="12.75">
      <c r="A279" s="49"/>
      <c r="B279" s="76"/>
      <c r="C279" s="26"/>
      <c r="D279" s="118"/>
      <c r="E279" s="119"/>
      <c r="F279" s="119"/>
      <c r="G279" s="120"/>
      <c r="H279" s="21" t="str">
        <f>IF(D279="","0",VLOOKUP(D279,Points!$Y$3:$Z$102,2))</f>
        <v>0</v>
      </c>
      <c r="I279" s="26"/>
      <c r="J279" s="40"/>
      <c r="K279" s="41" t="s">
        <v>40</v>
      </c>
      <c r="L279" s="121"/>
      <c r="M279" s="121"/>
      <c r="N279" s="21" t="str">
        <f>IF(L279="","0",VLOOKUP(L279,Points!$U$3:$V$102,2))</f>
        <v>0</v>
      </c>
      <c r="O279" s="42"/>
      <c r="P279" s="36"/>
      <c r="Q279" s="21" t="str">
        <f>IF(P279="","0",VLOOKUP(P279,Points!$Q$3:$R$102,2))</f>
        <v>0</v>
      </c>
      <c r="R279" s="21"/>
      <c r="S279" s="35"/>
      <c r="T279" s="28"/>
      <c r="U279" s="40"/>
      <c r="V279" s="76"/>
      <c r="W279" s="76"/>
      <c r="X279" s="76"/>
      <c r="Y279" s="50"/>
    </row>
    <row r="280" spans="1:25" ht="12.75">
      <c r="A280" s="49"/>
      <c r="B280" s="75" t="str">
        <f>IF(V271&gt;Points!$A$17,"Elite","Core")</f>
        <v>Core</v>
      </c>
      <c r="C280" s="26"/>
      <c r="D280" s="118"/>
      <c r="E280" s="119"/>
      <c r="F280" s="119"/>
      <c r="G280" s="120"/>
      <c r="H280" s="21" t="str">
        <f>IF(D280="","0",VLOOKUP(D280,Points!$Y$3:$Z$102,2))</f>
        <v>0</v>
      </c>
      <c r="I280" s="26"/>
      <c r="J280" s="40"/>
      <c r="K280" s="41" t="s">
        <v>41</v>
      </c>
      <c r="L280" s="121"/>
      <c r="M280" s="121"/>
      <c r="N280" s="21" t="str">
        <f>IF(L280="","0",ROUNDUP((VLOOKUP(L280,Points!$U$3:$V$102,2)/2),0))</f>
        <v>0</v>
      </c>
      <c r="O280" s="42"/>
      <c r="P280" s="36"/>
      <c r="Q280" s="21" t="str">
        <f>IF(P280="","0",VLOOKUP(P280,Points!$Q$3:$R$102,2))</f>
        <v>0</v>
      </c>
      <c r="R280" s="21"/>
      <c r="S280" s="35"/>
      <c r="T280" s="28"/>
      <c r="U280" s="40"/>
      <c r="V280" s="76"/>
      <c r="W280" s="76"/>
      <c r="X280" s="76"/>
      <c r="Y280" s="50"/>
    </row>
    <row r="281" spans="1:25" ht="12.75">
      <c r="A281" s="51"/>
      <c r="B281" s="81"/>
      <c r="C281" s="53"/>
      <c r="D281" s="53"/>
      <c r="E281" s="53"/>
      <c r="F281" s="53"/>
      <c r="G281" s="53"/>
      <c r="H281" s="53"/>
      <c r="I281" s="53"/>
      <c r="J281" s="52"/>
      <c r="K281" s="52"/>
      <c r="L281" s="54"/>
      <c r="M281" s="54"/>
      <c r="N281" s="54"/>
      <c r="O281" s="54"/>
      <c r="P281" s="80"/>
      <c r="Q281" s="52"/>
      <c r="R281" s="52"/>
      <c r="S281" s="52"/>
      <c r="T281" s="52"/>
      <c r="U281" s="52"/>
      <c r="V281" s="52"/>
      <c r="W281" s="54"/>
      <c r="X281" s="54"/>
      <c r="Y281" s="55"/>
    </row>
    <row r="283" spans="1:25" ht="12.75">
      <c r="A283" s="43"/>
      <c r="B283" s="44"/>
      <c r="C283" s="45"/>
      <c r="D283" s="45"/>
      <c r="E283" s="45"/>
      <c r="F283" s="45"/>
      <c r="G283" s="45"/>
      <c r="H283" s="45"/>
      <c r="I283" s="45"/>
      <c r="J283" s="46"/>
      <c r="K283" s="46"/>
      <c r="L283" s="45"/>
      <c r="M283" s="45"/>
      <c r="N283" s="45"/>
      <c r="O283" s="44"/>
      <c r="P283" s="79"/>
      <c r="Q283" s="47"/>
      <c r="R283" s="47"/>
      <c r="S283" s="47"/>
      <c r="T283" s="47"/>
      <c r="U283" s="47"/>
      <c r="V283" s="46"/>
      <c r="W283" s="44"/>
      <c r="X283" s="44"/>
      <c r="Y283" s="48"/>
    </row>
    <row r="284" spans="1:25" ht="12.75" customHeight="1">
      <c r="A284" s="49"/>
      <c r="B284" s="57" t="s">
        <v>188</v>
      </c>
      <c r="C284" s="8" t="s">
        <v>1</v>
      </c>
      <c r="D284" s="8" t="s">
        <v>2</v>
      </c>
      <c r="E284" s="8" t="s">
        <v>3</v>
      </c>
      <c r="F284" s="8" t="s">
        <v>4</v>
      </c>
      <c r="G284" s="8" t="s">
        <v>5</v>
      </c>
      <c r="H284" s="8" t="s">
        <v>6</v>
      </c>
      <c r="I284" s="8" t="s">
        <v>7</v>
      </c>
      <c r="J284" s="21" t="s">
        <v>9</v>
      </c>
      <c r="K284" s="25"/>
      <c r="L284" s="58" t="s">
        <v>39</v>
      </c>
      <c r="M284" s="8"/>
      <c r="N284" s="8" t="s">
        <v>38</v>
      </c>
      <c r="O284" s="21"/>
      <c r="P284" s="58" t="s">
        <v>8</v>
      </c>
      <c r="Q284" s="21" t="s">
        <v>9</v>
      </c>
      <c r="R284" s="21"/>
      <c r="S284" s="59" t="s">
        <v>138</v>
      </c>
      <c r="T284" s="21" t="s">
        <v>9</v>
      </c>
      <c r="U284" s="26"/>
      <c r="V284" s="38" t="s">
        <v>0</v>
      </c>
      <c r="W284" s="122" t="s">
        <v>49</v>
      </c>
      <c r="X284" s="122" t="s">
        <v>50</v>
      </c>
      <c r="Y284" s="50"/>
    </row>
    <row r="285" spans="1:25" ht="12.75">
      <c r="A285" s="83">
        <v>1</v>
      </c>
      <c r="B285" s="39"/>
      <c r="C285" s="11"/>
      <c r="D285" s="9"/>
      <c r="E285" s="9"/>
      <c r="F285" s="9"/>
      <c r="G285" s="11"/>
      <c r="H285" s="11"/>
      <c r="I285" s="11"/>
      <c r="J285" s="21">
        <f>VLOOKUP(C285,Points!$A$3:$H$15,2)+VLOOKUP(D285,Points!$A$3:$H$15,3)+VLOOKUP(E285,Points!$A$3:$H$15,4)+VLOOKUP(F285,Points!$A$3:$H$15,5)+VLOOKUP(G285,Points!$A$3:$H$15,6)+VLOOKUP(H285,Points!$A$3:$H$15,7)+VLOOKUP(I285,Points!$A$3:$H$15,8)</f>
        <v>0</v>
      </c>
      <c r="K285" s="25"/>
      <c r="L285" s="58" t="s">
        <v>94</v>
      </c>
      <c r="M285" s="9"/>
      <c r="N285" s="8">
        <f>SUM(M285:M287)+(IF(S285="Large Model","1",IF(S286="Large Model","1",IF(S287="Large Model","1",IF(S288="Large Model","1","0")))))</f>
        <v>0</v>
      </c>
      <c r="O285" s="21"/>
      <c r="P285" s="36"/>
      <c r="Q285" s="21" t="str">
        <f>IF(P285="","0",VLOOKUP(P285,Points!$Q$3:$R$102,2))</f>
        <v>0</v>
      </c>
      <c r="R285" s="21"/>
      <c r="S285" s="35"/>
      <c r="T285" s="21" t="str">
        <f>IF(S285="","0",VLOOKUP(S285,Points!$M$3:$N$102,2))</f>
        <v>0</v>
      </c>
      <c r="U285" s="26"/>
      <c r="V285" s="70">
        <f>SUM(J285:J287)+SUM(H291:H294)+N287+SUM(N291:N294)+SUM(Q285:Q288)+SUM(Q291:Q294)+SUM(T285:T288)+SUM(T291:T294)</f>
        <v>0</v>
      </c>
      <c r="W285" s="122"/>
      <c r="X285" s="122"/>
      <c r="Y285" s="50"/>
    </row>
    <row r="286" spans="1:25" ht="12.75">
      <c r="A286" s="83">
        <v>2</v>
      </c>
      <c r="B286" s="39"/>
      <c r="C286" s="19"/>
      <c r="D286" s="18"/>
      <c r="E286" s="9"/>
      <c r="F286" s="10"/>
      <c r="G286" s="12"/>
      <c r="H286" s="13"/>
      <c r="I286" s="14"/>
      <c r="J286" s="21">
        <f>VLOOKUP(D286,Points!$A$3:$H$15,3)+VLOOKUP(E286,Points!$A$3:$H$15,4)+VLOOKUP(F286,Points!$A$3:$H$15,5)</f>
        <v>0</v>
      </c>
      <c r="K286" s="25"/>
      <c r="L286" s="58" t="s">
        <v>10</v>
      </c>
      <c r="M286" s="9"/>
      <c r="N286" s="21" t="s">
        <v>9</v>
      </c>
      <c r="O286" s="21"/>
      <c r="P286" s="36"/>
      <c r="Q286" s="21" t="str">
        <f>IF(P286="","0",VLOOKUP(P286,Points!$Q$3:$R$102,2))</f>
        <v>0</v>
      </c>
      <c r="R286" s="21"/>
      <c r="S286" s="35"/>
      <c r="T286" s="21" t="str">
        <f>IF(S286="","0",VLOOKUP(S286,Points!$M$3:$N$102,2))</f>
        <v>0</v>
      </c>
      <c r="U286" s="26"/>
      <c r="V286" s="25"/>
      <c r="W286" s="122"/>
      <c r="X286" s="122"/>
      <c r="Y286" s="50"/>
    </row>
    <row r="287" spans="1:25" ht="12.75">
      <c r="A287" s="84">
        <v>3</v>
      </c>
      <c r="B287" s="39"/>
      <c r="C287" s="20"/>
      <c r="D287" s="18"/>
      <c r="E287" s="9"/>
      <c r="F287" s="10"/>
      <c r="G287" s="15"/>
      <c r="H287" s="16"/>
      <c r="I287" s="17"/>
      <c r="J287" s="21">
        <f>VLOOKUP(C287,Points!$A$3:$H$15,2)+VLOOKUP(D287,Points!$A$3:$H$15,3)+VLOOKUP(E287,Points!$A$3:$H$15,4)+VLOOKUP(F287,Points!$A$3:$H$15,5)+VLOOKUP(G287,Points!$A$3:$H$15,6)+VLOOKUP(H287,Points!$A$3:$H$15,7)+VLOOKUP(I287,Points!$A$3:$H$15,8)</f>
        <v>0</v>
      </c>
      <c r="K287" s="25"/>
      <c r="L287" s="58" t="s">
        <v>37</v>
      </c>
      <c r="M287" s="9"/>
      <c r="N287" s="21">
        <f>VLOOKUP(M285,Points!$A$3:$J$15,10)+IF(M286="","0",Points!$J$17)+IF(M287="","0",Points!$J$18)+IF(M288="","0",Points!$J$19)</f>
        <v>0</v>
      </c>
      <c r="O287" s="25"/>
      <c r="P287" s="36"/>
      <c r="Q287" s="21" t="str">
        <f>IF(P287="","0",VLOOKUP(P287,Points!$Q$3:$R$102,2))</f>
        <v>0</v>
      </c>
      <c r="R287" s="21"/>
      <c r="S287" s="35"/>
      <c r="T287" s="21" t="str">
        <f>IF(S287="","0",VLOOKUP(S287,Points!$M$3:$N$102,2))</f>
        <v>0</v>
      </c>
      <c r="U287" s="26"/>
      <c r="V287" s="40"/>
      <c r="W287" s="122"/>
      <c r="X287" s="122"/>
      <c r="Y287" s="50"/>
    </row>
    <row r="288" spans="1:25" ht="12.75">
      <c r="A288" s="76"/>
      <c r="B288" s="76"/>
      <c r="C288" s="76"/>
      <c r="D288" s="76"/>
      <c r="E288" s="76"/>
      <c r="F288" s="76"/>
      <c r="G288" s="76"/>
      <c r="H288" s="76"/>
      <c r="I288" s="76"/>
      <c r="J288" s="25"/>
      <c r="K288" s="25"/>
      <c r="L288" s="111" t="s">
        <v>174</v>
      </c>
      <c r="M288" s="73" t="str">
        <f>(IF(S285="Large Model","Yes",IF(S286="Large Model","Yes",IF(S287="Large Model","Yes",IF(S288="Large Model","Yes","No")))))</f>
        <v>No</v>
      </c>
      <c r="N288" s="25"/>
      <c r="O288" s="25"/>
      <c r="P288" s="36"/>
      <c r="Q288" s="21" t="str">
        <f>IF(P288="","0",VLOOKUP(P288,Points!$Q$3:$R$102,2))</f>
        <v>0</v>
      </c>
      <c r="R288" s="21"/>
      <c r="S288" s="35"/>
      <c r="T288" s="21" t="str">
        <f>IF(S288="","0",VLOOKUP(S288,Points!$M$3:$N$102,2))</f>
        <v>0</v>
      </c>
      <c r="U288" s="26"/>
      <c r="V288" s="40"/>
      <c r="W288" s="8"/>
      <c r="X288" s="56">
        <f>SUM(V285*W288)</f>
        <v>0</v>
      </c>
      <c r="Y288" s="50"/>
    </row>
    <row r="289" spans="1:25" ht="12.75">
      <c r="A289" s="49"/>
      <c r="B289" s="123"/>
      <c r="C289" s="26"/>
      <c r="D289" s="26"/>
      <c r="E289" s="26"/>
      <c r="F289" s="26"/>
      <c r="G289" s="26"/>
      <c r="H289" s="26"/>
      <c r="I289" s="26"/>
      <c r="J289" s="25"/>
      <c r="K289" s="25"/>
      <c r="L289" s="26"/>
      <c r="M289" s="26"/>
      <c r="N289" s="26"/>
      <c r="O289" s="26"/>
      <c r="P289" s="75"/>
      <c r="Q289" s="25"/>
      <c r="R289" s="25"/>
      <c r="S289" s="25"/>
      <c r="T289" s="25"/>
      <c r="U289" s="25"/>
      <c r="V289" s="25"/>
      <c r="W289" s="26"/>
      <c r="X289" s="42"/>
      <c r="Y289" s="50"/>
    </row>
    <row r="290" spans="1:25" ht="12.75">
      <c r="A290" s="49"/>
      <c r="B290" s="124"/>
      <c r="C290" s="26"/>
      <c r="D290" s="126" t="s">
        <v>121</v>
      </c>
      <c r="E290" s="127"/>
      <c r="F290" s="127"/>
      <c r="G290" s="128"/>
      <c r="H290" s="21" t="s">
        <v>9</v>
      </c>
      <c r="I290" s="26"/>
      <c r="J290" s="40"/>
      <c r="K290" s="40"/>
      <c r="L290" s="129" t="s">
        <v>29</v>
      </c>
      <c r="M290" s="129"/>
      <c r="N290" s="21" t="s">
        <v>9</v>
      </c>
      <c r="O290" s="42"/>
      <c r="P290" s="58" t="s">
        <v>190</v>
      </c>
      <c r="Q290" s="21" t="s">
        <v>9</v>
      </c>
      <c r="R290" s="21"/>
      <c r="S290" s="59" t="s">
        <v>51</v>
      </c>
      <c r="T290" s="77" t="s">
        <v>9</v>
      </c>
      <c r="U290" s="40"/>
      <c r="V290" s="76"/>
      <c r="W290" s="76"/>
      <c r="X290" s="76"/>
      <c r="Y290" s="50"/>
    </row>
    <row r="291" spans="1:25" ht="12.75">
      <c r="A291" s="49"/>
      <c r="B291" s="124"/>
      <c r="C291" s="26"/>
      <c r="D291" s="118"/>
      <c r="E291" s="119"/>
      <c r="F291" s="119"/>
      <c r="G291" s="120"/>
      <c r="H291" s="21" t="str">
        <f>IF(D291="","0",VLOOKUP(D291,Points!$Y$3:$Z$102,2))</f>
        <v>0</v>
      </c>
      <c r="I291" s="26"/>
      <c r="J291" s="40"/>
      <c r="K291" s="41" t="s">
        <v>40</v>
      </c>
      <c r="L291" s="121"/>
      <c r="M291" s="121"/>
      <c r="N291" s="21" t="str">
        <f>IF(L291="","0",VLOOKUP(L291,Points!$U$3:$V$102,2))</f>
        <v>0</v>
      </c>
      <c r="O291" s="42"/>
      <c r="P291" s="36"/>
      <c r="Q291" s="21" t="str">
        <f>IF(P291="","0",VLOOKUP(P291,Points!$Q$3:$R$102,2))</f>
        <v>0</v>
      </c>
      <c r="R291" s="26"/>
      <c r="S291" s="35"/>
      <c r="T291" s="28"/>
      <c r="U291" s="40"/>
      <c r="V291" s="76"/>
      <c r="W291" s="76"/>
      <c r="X291" s="76"/>
      <c r="Y291" s="50"/>
    </row>
    <row r="292" spans="1:25" ht="12.75">
      <c r="A292" s="49"/>
      <c r="B292" s="125"/>
      <c r="C292" s="26"/>
      <c r="D292" s="118"/>
      <c r="E292" s="119"/>
      <c r="F292" s="119"/>
      <c r="G292" s="120"/>
      <c r="H292" s="21" t="str">
        <f>IF(D292="","0",VLOOKUP(D292,Points!$Y$3:$Z$102,2))</f>
        <v>0</v>
      </c>
      <c r="I292" s="26"/>
      <c r="J292" s="40"/>
      <c r="K292" s="41" t="s">
        <v>41</v>
      </c>
      <c r="L292" s="121"/>
      <c r="M292" s="121"/>
      <c r="N292" s="21" t="str">
        <f>IF(L292="","0",ROUNDUP((VLOOKUP(L292,Points!$U$3:$V$102,2)/2),0))</f>
        <v>0</v>
      </c>
      <c r="O292" s="42"/>
      <c r="P292" s="36"/>
      <c r="Q292" s="21" t="str">
        <f>IF(P292="","0",VLOOKUP(P292,Points!$Q$3:$R$102,2))</f>
        <v>0</v>
      </c>
      <c r="R292" s="26"/>
      <c r="S292" s="35"/>
      <c r="T292" s="28"/>
      <c r="U292" s="40"/>
      <c r="V292" s="76"/>
      <c r="W292" s="76"/>
      <c r="X292" s="76"/>
      <c r="Y292" s="50"/>
    </row>
    <row r="293" spans="1:25" ht="12.75">
      <c r="A293" s="49"/>
      <c r="B293" s="76"/>
      <c r="C293" s="26"/>
      <c r="D293" s="118"/>
      <c r="E293" s="119"/>
      <c r="F293" s="119"/>
      <c r="G293" s="120"/>
      <c r="H293" s="21" t="str">
        <f>IF(D293="","0",VLOOKUP(D293,Points!$Y$3:$Z$102,2))</f>
        <v>0</v>
      </c>
      <c r="I293" s="26"/>
      <c r="J293" s="40"/>
      <c r="K293" s="41" t="s">
        <v>40</v>
      </c>
      <c r="L293" s="121"/>
      <c r="M293" s="121"/>
      <c r="N293" s="21" t="str">
        <f>IF(L293="","0",VLOOKUP(L293,Points!$U$3:$V$102,2))</f>
        <v>0</v>
      </c>
      <c r="O293" s="42"/>
      <c r="P293" s="36"/>
      <c r="Q293" s="21" t="str">
        <f>IF(P293="","0",VLOOKUP(P293,Points!$Q$3:$R$102,2))</f>
        <v>0</v>
      </c>
      <c r="R293" s="21"/>
      <c r="S293" s="35"/>
      <c r="T293" s="28"/>
      <c r="U293" s="40"/>
      <c r="V293" s="76"/>
      <c r="W293" s="76"/>
      <c r="X293" s="76"/>
      <c r="Y293" s="50"/>
    </row>
    <row r="294" spans="1:25" ht="12.75">
      <c r="A294" s="49"/>
      <c r="B294" s="75" t="str">
        <f>IF(V285&gt;Points!$A$17,"Elite","Core")</f>
        <v>Core</v>
      </c>
      <c r="C294" s="26"/>
      <c r="D294" s="118"/>
      <c r="E294" s="119"/>
      <c r="F294" s="119"/>
      <c r="G294" s="120"/>
      <c r="H294" s="21" t="str">
        <f>IF(D294="","0",VLOOKUP(D294,Points!$Y$3:$Z$102,2))</f>
        <v>0</v>
      </c>
      <c r="I294" s="26"/>
      <c r="J294" s="40"/>
      <c r="K294" s="41" t="s">
        <v>41</v>
      </c>
      <c r="L294" s="121"/>
      <c r="M294" s="121"/>
      <c r="N294" s="21" t="str">
        <f>IF(L294="","0",ROUNDUP((VLOOKUP(L294,Points!$U$3:$V$102,2)/2),0))</f>
        <v>0</v>
      </c>
      <c r="O294" s="42"/>
      <c r="P294" s="36"/>
      <c r="Q294" s="21" t="str">
        <f>IF(P294="","0",VLOOKUP(P294,Points!$Q$3:$R$102,2))</f>
        <v>0</v>
      </c>
      <c r="R294" s="21"/>
      <c r="S294" s="35"/>
      <c r="T294" s="28"/>
      <c r="U294" s="40"/>
      <c r="V294" s="76"/>
      <c r="W294" s="76"/>
      <c r="X294" s="76"/>
      <c r="Y294" s="50"/>
    </row>
    <row r="295" spans="1:25" ht="12.75">
      <c r="A295" s="51"/>
      <c r="B295" s="81"/>
      <c r="C295" s="53"/>
      <c r="D295" s="53"/>
      <c r="E295" s="53"/>
      <c r="F295" s="53"/>
      <c r="G295" s="53"/>
      <c r="H295" s="53"/>
      <c r="I295" s="53"/>
      <c r="J295" s="52"/>
      <c r="K295" s="52"/>
      <c r="L295" s="54"/>
      <c r="M295" s="54"/>
      <c r="N295" s="54"/>
      <c r="O295" s="54"/>
      <c r="P295" s="80"/>
      <c r="Q295" s="52"/>
      <c r="R295" s="52"/>
      <c r="S295" s="52"/>
      <c r="T295" s="52"/>
      <c r="U295" s="52"/>
      <c r="V295" s="52"/>
      <c r="W295" s="54"/>
      <c r="X295" s="54"/>
      <c r="Y295" s="55"/>
    </row>
    <row r="296" ht="12.75">
      <c r="B296" s="82"/>
    </row>
    <row r="297" spans="1:25" ht="12.75">
      <c r="A297" s="43"/>
      <c r="B297" s="44"/>
      <c r="C297" s="45"/>
      <c r="D297" s="45"/>
      <c r="E297" s="45"/>
      <c r="F297" s="45"/>
      <c r="G297" s="45"/>
      <c r="H297" s="45"/>
      <c r="I297" s="45"/>
      <c r="J297" s="46"/>
      <c r="K297" s="46"/>
      <c r="L297" s="45"/>
      <c r="M297" s="45"/>
      <c r="N297" s="45"/>
      <c r="O297" s="44"/>
      <c r="P297" s="79"/>
      <c r="Q297" s="47"/>
      <c r="R297" s="47"/>
      <c r="S297" s="47"/>
      <c r="T297" s="47"/>
      <c r="U297" s="47"/>
      <c r="V297" s="46"/>
      <c r="W297" s="44"/>
      <c r="X297" s="44"/>
      <c r="Y297" s="48"/>
    </row>
    <row r="298" spans="1:25" ht="12.75">
      <c r="A298" s="49"/>
      <c r="B298" s="57" t="s">
        <v>188</v>
      </c>
      <c r="C298" s="8" t="s">
        <v>1</v>
      </c>
      <c r="D298" s="8" t="s">
        <v>2</v>
      </c>
      <c r="E298" s="8" t="s">
        <v>3</v>
      </c>
      <c r="F298" s="8" t="s">
        <v>4</v>
      </c>
      <c r="G298" s="8" t="s">
        <v>5</v>
      </c>
      <c r="H298" s="8" t="s">
        <v>6</v>
      </c>
      <c r="I298" s="8" t="s">
        <v>7</v>
      </c>
      <c r="J298" s="21" t="s">
        <v>9</v>
      </c>
      <c r="K298" s="25"/>
      <c r="L298" s="58" t="s">
        <v>39</v>
      </c>
      <c r="M298" s="8"/>
      <c r="N298" s="8" t="s">
        <v>38</v>
      </c>
      <c r="O298" s="21"/>
      <c r="P298" s="58" t="s">
        <v>8</v>
      </c>
      <c r="Q298" s="21" t="s">
        <v>9</v>
      </c>
      <c r="R298" s="21"/>
      <c r="S298" s="59" t="s">
        <v>138</v>
      </c>
      <c r="T298" s="21" t="s">
        <v>9</v>
      </c>
      <c r="U298" s="26"/>
      <c r="V298" s="38" t="s">
        <v>0</v>
      </c>
      <c r="W298" s="122" t="s">
        <v>49</v>
      </c>
      <c r="X298" s="122" t="s">
        <v>50</v>
      </c>
      <c r="Y298" s="50"/>
    </row>
    <row r="299" spans="1:25" ht="12.75">
      <c r="A299" s="83">
        <v>1</v>
      </c>
      <c r="B299" s="39"/>
      <c r="C299" s="11"/>
      <c r="D299" s="9"/>
      <c r="E299" s="9"/>
      <c r="F299" s="9"/>
      <c r="G299" s="11"/>
      <c r="H299" s="11"/>
      <c r="I299" s="11"/>
      <c r="J299" s="21">
        <f>VLOOKUP(C299,Points!$A$3:$H$15,2)+VLOOKUP(D299,Points!$A$3:$H$15,3)+VLOOKUP(E299,Points!$A$3:$H$15,4)+VLOOKUP(F299,Points!$A$3:$H$15,5)+VLOOKUP(G299,Points!$A$3:$H$15,6)+VLOOKUP(H299,Points!$A$3:$H$15,7)+VLOOKUP(I299,Points!$A$3:$H$15,8)</f>
        <v>0</v>
      </c>
      <c r="K299" s="25"/>
      <c r="L299" s="58" t="s">
        <v>94</v>
      </c>
      <c r="M299" s="9"/>
      <c r="N299" s="8">
        <f>SUM(M299:M301)+(IF(S299="Large Model","1",IF(S300="Large Model","1",IF(S301="Large Model","1",IF(S302="Large Model","1","0")))))</f>
        <v>0</v>
      </c>
      <c r="O299" s="21"/>
      <c r="P299" s="36"/>
      <c r="Q299" s="21" t="str">
        <f>IF(P299="","0",VLOOKUP(P299,Points!$Q$3:$R$102,2))</f>
        <v>0</v>
      </c>
      <c r="R299" s="21"/>
      <c r="S299" s="35"/>
      <c r="T299" s="21" t="str">
        <f>IF(S299="","0",VLOOKUP(S299,Points!$M$3:$N$102,2))</f>
        <v>0</v>
      </c>
      <c r="U299" s="26"/>
      <c r="V299" s="70">
        <f>SUM(J299:J301)+SUM(H305:H308)+N301+SUM(N305:N308)+SUM(Q299:Q302)+SUM(Q305:Q308)+SUM(T299:T302)+SUM(T305:T308)</f>
        <v>0</v>
      </c>
      <c r="W299" s="122"/>
      <c r="X299" s="122"/>
      <c r="Y299" s="50"/>
    </row>
    <row r="300" spans="1:25" ht="12.75">
      <c r="A300" s="83">
        <v>2</v>
      </c>
      <c r="B300" s="39"/>
      <c r="C300" s="19"/>
      <c r="D300" s="18"/>
      <c r="E300" s="9"/>
      <c r="F300" s="10"/>
      <c r="G300" s="12"/>
      <c r="H300" s="13"/>
      <c r="I300" s="14"/>
      <c r="J300" s="21">
        <f>VLOOKUP(D300,Points!$A$3:$H$15,3)+VLOOKUP(E300,Points!$A$3:$H$15,4)+VLOOKUP(F300,Points!$A$3:$H$15,5)</f>
        <v>0</v>
      </c>
      <c r="K300" s="25"/>
      <c r="L300" s="58" t="s">
        <v>10</v>
      </c>
      <c r="M300" s="9"/>
      <c r="N300" s="21" t="s">
        <v>9</v>
      </c>
      <c r="O300" s="21"/>
      <c r="P300" s="36"/>
      <c r="Q300" s="21" t="str">
        <f>IF(P300="","0",VLOOKUP(P300,Points!$Q$3:$R$102,2))</f>
        <v>0</v>
      </c>
      <c r="R300" s="21"/>
      <c r="S300" s="35"/>
      <c r="T300" s="21" t="str">
        <f>IF(S300="","0",VLOOKUP(S300,Points!$M$3:$N$102,2))</f>
        <v>0</v>
      </c>
      <c r="U300" s="26"/>
      <c r="V300" s="25"/>
      <c r="W300" s="122"/>
      <c r="X300" s="122"/>
      <c r="Y300" s="50"/>
    </row>
    <row r="301" spans="1:25" ht="12.75">
      <c r="A301" s="84">
        <v>3</v>
      </c>
      <c r="B301" s="39"/>
      <c r="C301" s="20"/>
      <c r="D301" s="18"/>
      <c r="E301" s="9"/>
      <c r="F301" s="10"/>
      <c r="G301" s="15"/>
      <c r="H301" s="16"/>
      <c r="I301" s="17"/>
      <c r="J301" s="21">
        <f>VLOOKUP(C301,Points!$A$3:$H$15,2)+VLOOKUP(D301,Points!$A$3:$H$15,3)+VLOOKUP(E301,Points!$A$3:$H$15,4)+VLOOKUP(F301,Points!$A$3:$H$15,5)+VLOOKUP(G301,Points!$A$3:$H$15,6)+VLOOKUP(H301,Points!$A$3:$H$15,7)+VLOOKUP(I301,Points!$A$3:$H$15,8)</f>
        <v>0</v>
      </c>
      <c r="K301" s="25"/>
      <c r="L301" s="58" t="s">
        <v>37</v>
      </c>
      <c r="M301" s="9"/>
      <c r="N301" s="21">
        <f>VLOOKUP(M299,Points!$A$3:$J$15,10)+IF(M300="","0",Points!$J$17)+IF(M301="","0",Points!$J$18)+IF(M302="","0",Points!$J$19)</f>
        <v>0</v>
      </c>
      <c r="O301" s="25"/>
      <c r="P301" s="36"/>
      <c r="Q301" s="21" t="str">
        <f>IF(P301="","0",VLOOKUP(P301,Points!$Q$3:$R$102,2))</f>
        <v>0</v>
      </c>
      <c r="R301" s="21"/>
      <c r="S301" s="35"/>
      <c r="T301" s="21" t="str">
        <f>IF(S301="","0",VLOOKUP(S301,Points!$M$3:$N$102,2))</f>
        <v>0</v>
      </c>
      <c r="U301" s="26"/>
      <c r="V301" s="40"/>
      <c r="W301" s="122"/>
      <c r="X301" s="122"/>
      <c r="Y301" s="50"/>
    </row>
    <row r="302" spans="1:25" ht="12.75">
      <c r="A302" s="76"/>
      <c r="B302" s="76"/>
      <c r="C302" s="76"/>
      <c r="D302" s="76"/>
      <c r="E302" s="76"/>
      <c r="F302" s="76"/>
      <c r="G302" s="76"/>
      <c r="H302" s="76"/>
      <c r="I302" s="76"/>
      <c r="J302" s="25"/>
      <c r="K302" s="25"/>
      <c r="L302" s="111" t="s">
        <v>174</v>
      </c>
      <c r="M302" s="73" t="str">
        <f>(IF(S299="Large Model","Yes",IF(S300="Large Model","Yes",IF(S301="Large Model","Yes",IF(S302="Large Model","Yes","No")))))</f>
        <v>No</v>
      </c>
      <c r="N302" s="25"/>
      <c r="O302" s="25"/>
      <c r="P302" s="36"/>
      <c r="Q302" s="21" t="str">
        <f>IF(P302="","0",VLOOKUP(P302,Points!$Q$3:$R$102,2))</f>
        <v>0</v>
      </c>
      <c r="R302" s="21"/>
      <c r="S302" s="35"/>
      <c r="T302" s="21" t="str">
        <f>IF(S302="","0",VLOOKUP(S302,Points!$M$3:$N$102,2))</f>
        <v>0</v>
      </c>
      <c r="U302" s="26"/>
      <c r="V302" s="40"/>
      <c r="W302" s="8"/>
      <c r="X302" s="56">
        <f>SUM(V299*W302)</f>
        <v>0</v>
      </c>
      <c r="Y302" s="50"/>
    </row>
    <row r="303" spans="1:25" ht="12.75">
      <c r="A303" s="49"/>
      <c r="B303" s="123"/>
      <c r="C303" s="26"/>
      <c r="D303" s="26"/>
      <c r="E303" s="26"/>
      <c r="F303" s="26"/>
      <c r="G303" s="26"/>
      <c r="H303" s="26"/>
      <c r="I303" s="26"/>
      <c r="J303" s="25"/>
      <c r="K303" s="25"/>
      <c r="L303" s="26"/>
      <c r="M303" s="26"/>
      <c r="N303" s="26"/>
      <c r="O303" s="26"/>
      <c r="P303" s="75"/>
      <c r="Q303" s="25"/>
      <c r="R303" s="25"/>
      <c r="S303" s="25"/>
      <c r="T303" s="25"/>
      <c r="U303" s="25"/>
      <c r="V303" s="25"/>
      <c r="W303" s="26"/>
      <c r="X303" s="42"/>
      <c r="Y303" s="50"/>
    </row>
    <row r="304" spans="1:25" ht="12.75">
      <c r="A304" s="49"/>
      <c r="B304" s="124"/>
      <c r="C304" s="26"/>
      <c r="D304" s="126" t="s">
        <v>121</v>
      </c>
      <c r="E304" s="127"/>
      <c r="F304" s="127"/>
      <c r="G304" s="128"/>
      <c r="H304" s="21" t="s">
        <v>9</v>
      </c>
      <c r="I304" s="26"/>
      <c r="J304" s="40"/>
      <c r="K304" s="40"/>
      <c r="L304" s="129" t="s">
        <v>29</v>
      </c>
      <c r="M304" s="129"/>
      <c r="N304" s="21" t="s">
        <v>9</v>
      </c>
      <c r="O304" s="42"/>
      <c r="P304" s="58" t="s">
        <v>190</v>
      </c>
      <c r="Q304" s="21" t="s">
        <v>9</v>
      </c>
      <c r="R304" s="21"/>
      <c r="S304" s="59" t="s">
        <v>51</v>
      </c>
      <c r="T304" s="77" t="s">
        <v>9</v>
      </c>
      <c r="U304" s="40"/>
      <c r="V304" s="76"/>
      <c r="W304" s="76"/>
      <c r="X304" s="76"/>
      <c r="Y304" s="50"/>
    </row>
    <row r="305" spans="1:25" ht="12.75">
      <c r="A305" s="49"/>
      <c r="B305" s="124"/>
      <c r="C305" s="26"/>
      <c r="D305" s="118"/>
      <c r="E305" s="119"/>
      <c r="F305" s="119"/>
      <c r="G305" s="120"/>
      <c r="H305" s="21" t="str">
        <f>IF(D305="","0",VLOOKUP(D305,Points!$Y$3:$Z$102,2))</f>
        <v>0</v>
      </c>
      <c r="I305" s="26"/>
      <c r="J305" s="40"/>
      <c r="K305" s="41" t="s">
        <v>40</v>
      </c>
      <c r="L305" s="121"/>
      <c r="M305" s="121"/>
      <c r="N305" s="21" t="str">
        <f>IF(L305="","0",VLOOKUP(L305,Points!$U$3:$V$102,2))</f>
        <v>0</v>
      </c>
      <c r="O305" s="42"/>
      <c r="P305" s="36"/>
      <c r="Q305" s="21" t="str">
        <f>IF(P305="","0",VLOOKUP(P305,Points!$Q$3:$R$102,2))</f>
        <v>0</v>
      </c>
      <c r="R305" s="26"/>
      <c r="S305" s="35"/>
      <c r="T305" s="28"/>
      <c r="U305" s="40"/>
      <c r="V305" s="76"/>
      <c r="W305" s="76"/>
      <c r="X305" s="76"/>
      <c r="Y305" s="50"/>
    </row>
    <row r="306" spans="1:25" ht="12.75">
      <c r="A306" s="49"/>
      <c r="B306" s="125"/>
      <c r="C306" s="26"/>
      <c r="D306" s="118"/>
      <c r="E306" s="119"/>
      <c r="F306" s="119"/>
      <c r="G306" s="120"/>
      <c r="H306" s="21" t="str">
        <f>IF(D306="","0",VLOOKUP(D306,Points!$Y$3:$Z$102,2))</f>
        <v>0</v>
      </c>
      <c r="I306" s="26"/>
      <c r="J306" s="40"/>
      <c r="K306" s="41" t="s">
        <v>41</v>
      </c>
      <c r="L306" s="121"/>
      <c r="M306" s="121"/>
      <c r="N306" s="21" t="str">
        <f>IF(L306="","0",ROUNDUP((VLOOKUP(L306,Points!$U$3:$V$102,2)/2),0))</f>
        <v>0</v>
      </c>
      <c r="O306" s="42"/>
      <c r="P306" s="36"/>
      <c r="Q306" s="21" t="str">
        <f>IF(P306="","0",VLOOKUP(P306,Points!$Q$3:$R$102,2))</f>
        <v>0</v>
      </c>
      <c r="R306" s="26"/>
      <c r="S306" s="35"/>
      <c r="T306" s="28"/>
      <c r="U306" s="40"/>
      <c r="V306" s="76"/>
      <c r="W306" s="76"/>
      <c r="X306" s="76"/>
      <c r="Y306" s="50"/>
    </row>
    <row r="307" spans="1:25" ht="12.75">
      <c r="A307" s="49"/>
      <c r="B307" s="76"/>
      <c r="C307" s="26"/>
      <c r="D307" s="118"/>
      <c r="E307" s="119"/>
      <c r="F307" s="119"/>
      <c r="G307" s="120"/>
      <c r="H307" s="21" t="str">
        <f>IF(D307="","0",VLOOKUP(D307,Points!$Y$3:$Z$102,2))</f>
        <v>0</v>
      </c>
      <c r="I307" s="26"/>
      <c r="J307" s="40"/>
      <c r="K307" s="41" t="s">
        <v>40</v>
      </c>
      <c r="L307" s="121"/>
      <c r="M307" s="121"/>
      <c r="N307" s="21" t="str">
        <f>IF(L307="","0",VLOOKUP(L307,Points!$U$3:$V$102,2))</f>
        <v>0</v>
      </c>
      <c r="O307" s="42"/>
      <c r="P307" s="36"/>
      <c r="Q307" s="21" t="str">
        <f>IF(P307="","0",VLOOKUP(P307,Points!$Q$3:$R$102,2))</f>
        <v>0</v>
      </c>
      <c r="R307" s="21"/>
      <c r="S307" s="35"/>
      <c r="T307" s="28"/>
      <c r="U307" s="40"/>
      <c r="V307" s="76"/>
      <c r="W307" s="76"/>
      <c r="X307" s="76"/>
      <c r="Y307" s="50"/>
    </row>
    <row r="308" spans="1:25" ht="12.75">
      <c r="A308" s="49"/>
      <c r="B308" s="75" t="str">
        <f>IF(V299&gt;Points!$A$17,"Elite","Core")</f>
        <v>Core</v>
      </c>
      <c r="C308" s="26"/>
      <c r="D308" s="118"/>
      <c r="E308" s="119"/>
      <c r="F308" s="119"/>
      <c r="G308" s="120"/>
      <c r="H308" s="21" t="str">
        <f>IF(D308="","0",VLOOKUP(D308,Points!$Y$3:$Z$102,2))</f>
        <v>0</v>
      </c>
      <c r="I308" s="26"/>
      <c r="J308" s="40"/>
      <c r="K308" s="41" t="s">
        <v>41</v>
      </c>
      <c r="L308" s="121"/>
      <c r="M308" s="121"/>
      <c r="N308" s="21" t="str">
        <f>IF(L308="","0",ROUNDUP((VLOOKUP(L308,Points!$U$3:$V$102,2)/2),0))</f>
        <v>0</v>
      </c>
      <c r="O308" s="42"/>
      <c r="P308" s="36"/>
      <c r="Q308" s="21" t="str">
        <f>IF(P308="","0",VLOOKUP(P308,Points!$Q$3:$R$102,2))</f>
        <v>0</v>
      </c>
      <c r="R308" s="21"/>
      <c r="S308" s="35"/>
      <c r="T308" s="28"/>
      <c r="U308" s="40"/>
      <c r="V308" s="76"/>
      <c r="W308" s="76"/>
      <c r="X308" s="76"/>
      <c r="Y308" s="50"/>
    </row>
    <row r="309" spans="1:25" ht="12.75">
      <c r="A309" s="51"/>
      <c r="B309" s="81"/>
      <c r="C309" s="53"/>
      <c r="D309" s="53"/>
      <c r="E309" s="53"/>
      <c r="F309" s="53"/>
      <c r="G309" s="53"/>
      <c r="H309" s="53"/>
      <c r="I309" s="53"/>
      <c r="J309" s="52"/>
      <c r="K309" s="52"/>
      <c r="L309" s="54"/>
      <c r="M309" s="54"/>
      <c r="N309" s="54"/>
      <c r="O309" s="54"/>
      <c r="P309" s="80"/>
      <c r="Q309" s="52"/>
      <c r="R309" s="52"/>
      <c r="S309" s="52"/>
      <c r="T309" s="52"/>
      <c r="U309" s="52"/>
      <c r="V309" s="52"/>
      <c r="W309" s="54"/>
      <c r="X309" s="54"/>
      <c r="Y309" s="55"/>
    </row>
    <row r="311" spans="1:25" ht="12.75">
      <c r="A311" s="43"/>
      <c r="B311" s="44"/>
      <c r="C311" s="45"/>
      <c r="D311" s="45"/>
      <c r="E311" s="45"/>
      <c r="F311" s="45"/>
      <c r="G311" s="45"/>
      <c r="H311" s="45"/>
      <c r="I311" s="45"/>
      <c r="J311" s="46"/>
      <c r="K311" s="46"/>
      <c r="L311" s="45"/>
      <c r="M311" s="45"/>
      <c r="N311" s="45"/>
      <c r="O311" s="44"/>
      <c r="P311" s="79"/>
      <c r="Q311" s="47"/>
      <c r="R311" s="47"/>
      <c r="S311" s="47"/>
      <c r="T311" s="47"/>
      <c r="U311" s="47"/>
      <c r="V311" s="46"/>
      <c r="W311" s="44"/>
      <c r="X311" s="44"/>
      <c r="Y311" s="48"/>
    </row>
    <row r="312" spans="1:25" ht="12.75">
      <c r="A312" s="49"/>
      <c r="B312" s="57" t="s">
        <v>188</v>
      </c>
      <c r="C312" s="8" t="s">
        <v>1</v>
      </c>
      <c r="D312" s="8" t="s">
        <v>2</v>
      </c>
      <c r="E312" s="8" t="s">
        <v>3</v>
      </c>
      <c r="F312" s="8" t="s">
        <v>4</v>
      </c>
      <c r="G312" s="8" t="s">
        <v>5</v>
      </c>
      <c r="H312" s="8" t="s">
        <v>6</v>
      </c>
      <c r="I312" s="8" t="s">
        <v>7</v>
      </c>
      <c r="J312" s="21" t="s">
        <v>9</v>
      </c>
      <c r="K312" s="25"/>
      <c r="L312" s="58" t="s">
        <v>39</v>
      </c>
      <c r="M312" s="8"/>
      <c r="N312" s="8" t="s">
        <v>38</v>
      </c>
      <c r="O312" s="21"/>
      <c r="P312" s="58" t="s">
        <v>8</v>
      </c>
      <c r="Q312" s="21" t="s">
        <v>9</v>
      </c>
      <c r="R312" s="21"/>
      <c r="S312" s="59" t="s">
        <v>138</v>
      </c>
      <c r="T312" s="21" t="s">
        <v>9</v>
      </c>
      <c r="U312" s="26"/>
      <c r="V312" s="38" t="s">
        <v>0</v>
      </c>
      <c r="W312" s="122" t="s">
        <v>49</v>
      </c>
      <c r="X312" s="122" t="s">
        <v>50</v>
      </c>
      <c r="Y312" s="50"/>
    </row>
    <row r="313" spans="1:25" ht="12.75">
      <c r="A313" s="83">
        <v>1</v>
      </c>
      <c r="B313" s="39"/>
      <c r="C313" s="11"/>
      <c r="D313" s="9"/>
      <c r="E313" s="9"/>
      <c r="F313" s="9"/>
      <c r="G313" s="11"/>
      <c r="H313" s="11"/>
      <c r="I313" s="11"/>
      <c r="J313" s="21">
        <f>VLOOKUP(C313,Points!$A$3:$H$15,2)+VLOOKUP(D313,Points!$A$3:$H$15,3)+VLOOKUP(E313,Points!$A$3:$H$15,4)+VLOOKUP(F313,Points!$A$3:$H$15,5)+VLOOKUP(G313,Points!$A$3:$H$15,6)+VLOOKUP(H313,Points!$A$3:$H$15,7)+VLOOKUP(I313,Points!$A$3:$H$15,8)</f>
        <v>0</v>
      </c>
      <c r="K313" s="25"/>
      <c r="L313" s="58" t="s">
        <v>94</v>
      </c>
      <c r="M313" s="9"/>
      <c r="N313" s="8">
        <f>SUM(M313:M315)+(IF(S313="Large Model","1",IF(S314="Large Model","1",IF(S315="Large Model","1",IF(S316="Large Model","1","0")))))</f>
        <v>0</v>
      </c>
      <c r="O313" s="21"/>
      <c r="P313" s="36"/>
      <c r="Q313" s="21" t="str">
        <f>IF(P313="","0",VLOOKUP(P313,Points!$Q$3:$R$102,2))</f>
        <v>0</v>
      </c>
      <c r="R313" s="21"/>
      <c r="S313" s="35"/>
      <c r="T313" s="21" t="str">
        <f>IF(S313="","0",VLOOKUP(S313,Points!$M$3:$N$102,2))</f>
        <v>0</v>
      </c>
      <c r="U313" s="26"/>
      <c r="V313" s="70">
        <f>SUM(J313:J315)+SUM(H319:H322)+N315+SUM(N319:N322)+SUM(Q313:Q316)+SUM(Q319:Q322)+SUM(T313:T316)+SUM(T319:T322)</f>
        <v>0</v>
      </c>
      <c r="W313" s="122"/>
      <c r="X313" s="122"/>
      <c r="Y313" s="50"/>
    </row>
    <row r="314" spans="1:25" ht="12.75">
      <c r="A314" s="83">
        <v>2</v>
      </c>
      <c r="B314" s="39"/>
      <c r="C314" s="19"/>
      <c r="D314" s="18"/>
      <c r="E314" s="9"/>
      <c r="F314" s="10"/>
      <c r="G314" s="12"/>
      <c r="H314" s="13"/>
      <c r="I314" s="14"/>
      <c r="J314" s="21">
        <f>VLOOKUP(D314,Points!$A$3:$H$15,3)+VLOOKUP(E314,Points!$A$3:$H$15,4)+VLOOKUP(F314,Points!$A$3:$H$15,5)</f>
        <v>0</v>
      </c>
      <c r="K314" s="25"/>
      <c r="L314" s="58" t="s">
        <v>10</v>
      </c>
      <c r="M314" s="9"/>
      <c r="N314" s="21" t="s">
        <v>9</v>
      </c>
      <c r="O314" s="21"/>
      <c r="P314" s="36"/>
      <c r="Q314" s="21" t="str">
        <f>IF(P314="","0",VLOOKUP(P314,Points!$Q$3:$R$102,2))</f>
        <v>0</v>
      </c>
      <c r="R314" s="21"/>
      <c r="S314" s="35"/>
      <c r="T314" s="21" t="str">
        <f>IF(S314="","0",VLOOKUP(S314,Points!$M$3:$N$102,2))</f>
        <v>0</v>
      </c>
      <c r="U314" s="26"/>
      <c r="V314" s="25"/>
      <c r="W314" s="122"/>
      <c r="X314" s="122"/>
      <c r="Y314" s="50"/>
    </row>
    <row r="315" spans="1:25" ht="12.75">
      <c r="A315" s="84">
        <v>3</v>
      </c>
      <c r="B315" s="39"/>
      <c r="C315" s="20"/>
      <c r="D315" s="18"/>
      <c r="E315" s="9"/>
      <c r="F315" s="10"/>
      <c r="G315" s="15"/>
      <c r="H315" s="16"/>
      <c r="I315" s="17"/>
      <c r="J315" s="21">
        <f>VLOOKUP(C315,Points!$A$3:$H$15,2)+VLOOKUP(D315,Points!$A$3:$H$15,3)+VLOOKUP(E315,Points!$A$3:$H$15,4)+VLOOKUP(F315,Points!$A$3:$H$15,5)+VLOOKUP(G315,Points!$A$3:$H$15,6)+VLOOKUP(H315,Points!$A$3:$H$15,7)+VLOOKUP(I315,Points!$A$3:$H$15,8)</f>
        <v>0</v>
      </c>
      <c r="K315" s="25"/>
      <c r="L315" s="58" t="s">
        <v>37</v>
      </c>
      <c r="M315" s="9"/>
      <c r="N315" s="21">
        <f>VLOOKUP(M313,Points!$A$3:$J$15,10)+IF(M314="","0",Points!$J$17)+IF(M315="","0",Points!$J$18)+IF(M316="","0",Points!$J$19)</f>
        <v>0</v>
      </c>
      <c r="O315" s="25"/>
      <c r="P315" s="36"/>
      <c r="Q315" s="21" t="str">
        <f>IF(P315="","0",VLOOKUP(P315,Points!$Q$3:$R$102,2))</f>
        <v>0</v>
      </c>
      <c r="R315" s="21"/>
      <c r="S315" s="35"/>
      <c r="T315" s="21" t="str">
        <f>IF(S315="","0",VLOOKUP(S315,Points!$M$3:$N$102,2))</f>
        <v>0</v>
      </c>
      <c r="U315" s="26"/>
      <c r="V315" s="40"/>
      <c r="W315" s="122"/>
      <c r="X315" s="122"/>
      <c r="Y315" s="50"/>
    </row>
    <row r="316" spans="1:25" ht="12.75">
      <c r="A316" s="76"/>
      <c r="B316" s="76"/>
      <c r="C316" s="76"/>
      <c r="D316" s="76"/>
      <c r="E316" s="76"/>
      <c r="F316" s="76"/>
      <c r="G316" s="76"/>
      <c r="H316" s="76"/>
      <c r="I316" s="76"/>
      <c r="J316" s="25"/>
      <c r="K316" s="25"/>
      <c r="L316" s="111" t="s">
        <v>174</v>
      </c>
      <c r="M316" s="73" t="str">
        <f>(IF(S313="Large Model","Yes",IF(S314="Large Model","Yes",IF(S315="Large Model","Yes",IF(S316="Large Model","Yes","No")))))</f>
        <v>No</v>
      </c>
      <c r="N316" s="25"/>
      <c r="O316" s="25"/>
      <c r="P316" s="36"/>
      <c r="Q316" s="21" t="str">
        <f>IF(P316="","0",VLOOKUP(P316,Points!$Q$3:$R$102,2))</f>
        <v>0</v>
      </c>
      <c r="R316" s="21"/>
      <c r="S316" s="35"/>
      <c r="T316" s="21" t="str">
        <f>IF(S316="","0",VLOOKUP(S316,Points!$M$3:$N$102,2))</f>
        <v>0</v>
      </c>
      <c r="U316" s="26"/>
      <c r="V316" s="40"/>
      <c r="W316" s="8"/>
      <c r="X316" s="56">
        <f>SUM(V313*W316)</f>
        <v>0</v>
      </c>
      <c r="Y316" s="50"/>
    </row>
    <row r="317" spans="1:25" ht="12.75">
      <c r="A317" s="49"/>
      <c r="B317" s="123"/>
      <c r="C317" s="26"/>
      <c r="D317" s="26"/>
      <c r="E317" s="26"/>
      <c r="F317" s="26"/>
      <c r="G317" s="26"/>
      <c r="H317" s="26"/>
      <c r="I317" s="26"/>
      <c r="J317" s="25"/>
      <c r="K317" s="25"/>
      <c r="L317" s="26"/>
      <c r="M317" s="26"/>
      <c r="N317" s="26"/>
      <c r="O317" s="26"/>
      <c r="P317" s="75"/>
      <c r="Q317" s="25"/>
      <c r="R317" s="25"/>
      <c r="S317" s="25"/>
      <c r="T317" s="25"/>
      <c r="U317" s="25"/>
      <c r="V317" s="25"/>
      <c r="W317" s="26"/>
      <c r="X317" s="42"/>
      <c r="Y317" s="50"/>
    </row>
    <row r="318" spans="1:25" ht="12.75">
      <c r="A318" s="49"/>
      <c r="B318" s="124"/>
      <c r="C318" s="26"/>
      <c r="D318" s="126" t="s">
        <v>121</v>
      </c>
      <c r="E318" s="127"/>
      <c r="F318" s="127"/>
      <c r="G318" s="128"/>
      <c r="H318" s="21" t="s">
        <v>9</v>
      </c>
      <c r="I318" s="26"/>
      <c r="J318" s="40"/>
      <c r="K318" s="40"/>
      <c r="L318" s="129" t="s">
        <v>29</v>
      </c>
      <c r="M318" s="129"/>
      <c r="N318" s="21" t="s">
        <v>9</v>
      </c>
      <c r="O318" s="42"/>
      <c r="P318" s="58" t="s">
        <v>190</v>
      </c>
      <c r="Q318" s="21" t="s">
        <v>9</v>
      </c>
      <c r="R318" s="21"/>
      <c r="S318" s="59" t="s">
        <v>51</v>
      </c>
      <c r="T318" s="77" t="s">
        <v>9</v>
      </c>
      <c r="U318" s="40"/>
      <c r="V318" s="76"/>
      <c r="W318" s="76"/>
      <c r="X318" s="76"/>
      <c r="Y318" s="50"/>
    </row>
    <row r="319" spans="1:25" ht="12.75">
      <c r="A319" s="49"/>
      <c r="B319" s="124"/>
      <c r="C319" s="26"/>
      <c r="D319" s="118"/>
      <c r="E319" s="119"/>
      <c r="F319" s="119"/>
      <c r="G319" s="120"/>
      <c r="H319" s="21" t="str">
        <f>IF(D319="","0",VLOOKUP(D319,Points!$Y$3:$Z$102,2))</f>
        <v>0</v>
      </c>
      <c r="I319" s="26"/>
      <c r="J319" s="40"/>
      <c r="K319" s="41" t="s">
        <v>40</v>
      </c>
      <c r="L319" s="121"/>
      <c r="M319" s="121"/>
      <c r="N319" s="21" t="str">
        <f>IF(L319="","0",VLOOKUP(L319,Points!$U$3:$V$102,2))</f>
        <v>0</v>
      </c>
      <c r="O319" s="42"/>
      <c r="P319" s="36"/>
      <c r="Q319" s="21" t="str">
        <f>IF(P319="","0",VLOOKUP(P319,Points!$Q$3:$R$102,2))</f>
        <v>0</v>
      </c>
      <c r="R319" s="26"/>
      <c r="S319" s="35"/>
      <c r="T319" s="28"/>
      <c r="U319" s="40"/>
      <c r="V319" s="76"/>
      <c r="W319" s="76"/>
      <c r="X319" s="76"/>
      <c r="Y319" s="50"/>
    </row>
    <row r="320" spans="1:25" ht="12.75">
      <c r="A320" s="49"/>
      <c r="B320" s="125"/>
      <c r="C320" s="26"/>
      <c r="D320" s="118"/>
      <c r="E320" s="119"/>
      <c r="F320" s="119"/>
      <c r="G320" s="120"/>
      <c r="H320" s="21" t="str">
        <f>IF(D320="","0",VLOOKUP(D320,Points!$Y$3:$Z$102,2))</f>
        <v>0</v>
      </c>
      <c r="I320" s="26"/>
      <c r="J320" s="40"/>
      <c r="K320" s="41" t="s">
        <v>41</v>
      </c>
      <c r="L320" s="121"/>
      <c r="M320" s="121"/>
      <c r="N320" s="21" t="str">
        <f>IF(L320="","0",ROUNDUP((VLOOKUP(L320,Points!$U$3:$V$102,2)/2),0))</f>
        <v>0</v>
      </c>
      <c r="O320" s="42"/>
      <c r="P320" s="36"/>
      <c r="Q320" s="21" t="str">
        <f>IF(P320="","0",VLOOKUP(P320,Points!$Q$3:$R$102,2))</f>
        <v>0</v>
      </c>
      <c r="R320" s="26"/>
      <c r="S320" s="35"/>
      <c r="T320" s="28"/>
      <c r="U320" s="40"/>
      <c r="V320" s="76"/>
      <c r="W320" s="76"/>
      <c r="X320" s="76"/>
      <c r="Y320" s="50"/>
    </row>
    <row r="321" spans="1:25" ht="12.75">
      <c r="A321" s="49"/>
      <c r="B321" s="76"/>
      <c r="C321" s="26"/>
      <c r="D321" s="118"/>
      <c r="E321" s="119"/>
      <c r="F321" s="119"/>
      <c r="G321" s="120"/>
      <c r="H321" s="21" t="str">
        <f>IF(D321="","0",VLOOKUP(D321,Points!$Y$3:$Z$102,2))</f>
        <v>0</v>
      </c>
      <c r="I321" s="26"/>
      <c r="J321" s="40"/>
      <c r="K321" s="41" t="s">
        <v>40</v>
      </c>
      <c r="L321" s="121"/>
      <c r="M321" s="121"/>
      <c r="N321" s="21" t="str">
        <f>IF(L321="","0",VLOOKUP(L321,Points!$U$3:$V$102,2))</f>
        <v>0</v>
      </c>
      <c r="O321" s="42"/>
      <c r="P321" s="36"/>
      <c r="Q321" s="21" t="str">
        <f>IF(P321="","0",VLOOKUP(P321,Points!$Q$3:$R$102,2))</f>
        <v>0</v>
      </c>
      <c r="R321" s="21"/>
      <c r="S321" s="35"/>
      <c r="T321" s="28"/>
      <c r="U321" s="40"/>
      <c r="V321" s="76"/>
      <c r="W321" s="76"/>
      <c r="X321" s="76"/>
      <c r="Y321" s="50"/>
    </row>
    <row r="322" spans="1:25" ht="12.75">
      <c r="A322" s="49"/>
      <c r="B322" s="75" t="str">
        <f>IF(V313&gt;Points!$A$17,"Elite","Core")</f>
        <v>Core</v>
      </c>
      <c r="C322" s="26"/>
      <c r="D322" s="118"/>
      <c r="E322" s="119"/>
      <c r="F322" s="119"/>
      <c r="G322" s="120"/>
      <c r="H322" s="21" t="str">
        <f>IF(D322="","0",VLOOKUP(D322,Points!$Y$3:$Z$102,2))</f>
        <v>0</v>
      </c>
      <c r="I322" s="26"/>
      <c r="J322" s="40"/>
      <c r="K322" s="41" t="s">
        <v>41</v>
      </c>
      <c r="L322" s="121"/>
      <c r="M322" s="121"/>
      <c r="N322" s="21" t="str">
        <f>IF(L322="","0",ROUNDUP((VLOOKUP(L322,Points!$U$3:$V$102,2)/2),0))</f>
        <v>0</v>
      </c>
      <c r="O322" s="42"/>
      <c r="P322" s="36"/>
      <c r="Q322" s="21" t="str">
        <f>IF(P322="","0",VLOOKUP(P322,Points!$Q$3:$R$102,2))</f>
        <v>0</v>
      </c>
      <c r="R322" s="21"/>
      <c r="S322" s="35"/>
      <c r="T322" s="28"/>
      <c r="U322" s="40"/>
      <c r="V322" s="76"/>
      <c r="W322" s="76"/>
      <c r="X322" s="76"/>
      <c r="Y322" s="50"/>
    </row>
    <row r="323" spans="1:25" ht="12.75">
      <c r="A323" s="51"/>
      <c r="B323" s="81"/>
      <c r="C323" s="53"/>
      <c r="D323" s="53"/>
      <c r="E323" s="53"/>
      <c r="F323" s="53"/>
      <c r="G323" s="53"/>
      <c r="H323" s="53"/>
      <c r="I323" s="53"/>
      <c r="J323" s="52"/>
      <c r="K323" s="52"/>
      <c r="L323" s="54"/>
      <c r="M323" s="54"/>
      <c r="N323" s="54"/>
      <c r="O323" s="54"/>
      <c r="P323" s="80"/>
      <c r="Q323" s="52"/>
      <c r="R323" s="52"/>
      <c r="S323" s="52"/>
      <c r="T323" s="52"/>
      <c r="U323" s="52"/>
      <c r="V323" s="52"/>
      <c r="W323" s="54"/>
      <c r="X323" s="54"/>
      <c r="Y323" s="55"/>
    </row>
    <row r="325" spans="1:25" ht="12.75">
      <c r="A325" s="43"/>
      <c r="B325" s="44"/>
      <c r="C325" s="45"/>
      <c r="D325" s="45"/>
      <c r="E325" s="45"/>
      <c r="F325" s="45"/>
      <c r="G325" s="45"/>
      <c r="H325" s="45"/>
      <c r="I325" s="45"/>
      <c r="J325" s="46"/>
      <c r="K325" s="46"/>
      <c r="L325" s="45"/>
      <c r="M325" s="45"/>
      <c r="N325" s="45"/>
      <c r="O325" s="44"/>
      <c r="P325" s="79"/>
      <c r="Q325" s="47"/>
      <c r="R325" s="47"/>
      <c r="S325" s="47"/>
      <c r="T325" s="47"/>
      <c r="U325" s="47"/>
      <c r="V325" s="46"/>
      <c r="W325" s="44"/>
      <c r="X325" s="44"/>
      <c r="Y325" s="48"/>
    </row>
    <row r="326" spans="1:25" ht="12.75">
      <c r="A326" s="49"/>
      <c r="B326" s="57" t="s">
        <v>188</v>
      </c>
      <c r="C326" s="8" t="s">
        <v>1</v>
      </c>
      <c r="D326" s="8" t="s">
        <v>2</v>
      </c>
      <c r="E326" s="8" t="s">
        <v>3</v>
      </c>
      <c r="F326" s="8" t="s">
        <v>4</v>
      </c>
      <c r="G326" s="8" t="s">
        <v>5</v>
      </c>
      <c r="H326" s="8" t="s">
        <v>6</v>
      </c>
      <c r="I326" s="8" t="s">
        <v>7</v>
      </c>
      <c r="J326" s="21" t="s">
        <v>9</v>
      </c>
      <c r="K326" s="25"/>
      <c r="L326" s="58" t="s">
        <v>39</v>
      </c>
      <c r="M326" s="8"/>
      <c r="N326" s="8" t="s">
        <v>38</v>
      </c>
      <c r="O326" s="21"/>
      <c r="P326" s="58" t="s">
        <v>8</v>
      </c>
      <c r="Q326" s="21" t="s">
        <v>9</v>
      </c>
      <c r="R326" s="21"/>
      <c r="S326" s="59" t="s">
        <v>138</v>
      </c>
      <c r="T326" s="21" t="s">
        <v>9</v>
      </c>
      <c r="U326" s="26"/>
      <c r="V326" s="38" t="s">
        <v>0</v>
      </c>
      <c r="W326" s="122" t="s">
        <v>49</v>
      </c>
      <c r="X326" s="122" t="s">
        <v>50</v>
      </c>
      <c r="Y326" s="50"/>
    </row>
    <row r="327" spans="1:25" ht="12.75">
      <c r="A327" s="83">
        <v>1</v>
      </c>
      <c r="B327" s="39"/>
      <c r="C327" s="11"/>
      <c r="D327" s="9"/>
      <c r="E327" s="9"/>
      <c r="F327" s="9"/>
      <c r="G327" s="11"/>
      <c r="H327" s="11"/>
      <c r="I327" s="11"/>
      <c r="J327" s="21">
        <f>VLOOKUP(C327,Points!$A$3:$H$15,2)+VLOOKUP(D327,Points!$A$3:$H$15,3)+VLOOKUP(E327,Points!$A$3:$H$15,4)+VLOOKUP(F327,Points!$A$3:$H$15,5)+VLOOKUP(G327,Points!$A$3:$H$15,6)+VLOOKUP(H327,Points!$A$3:$H$15,7)+VLOOKUP(I327,Points!$A$3:$H$15,8)</f>
        <v>0</v>
      </c>
      <c r="K327" s="25"/>
      <c r="L327" s="58" t="s">
        <v>94</v>
      </c>
      <c r="M327" s="9"/>
      <c r="N327" s="8">
        <f>SUM(M327:M329)+(IF(S327="Large Model","1",IF(S328="Large Model","1",IF(S329="Large Model","1",IF(S330="Large Model","1","0")))))</f>
        <v>0</v>
      </c>
      <c r="O327" s="21"/>
      <c r="P327" s="36"/>
      <c r="Q327" s="21" t="str">
        <f>IF(P327="","0",VLOOKUP(P327,Points!$Q$3:$R$102,2))</f>
        <v>0</v>
      </c>
      <c r="R327" s="21"/>
      <c r="S327" s="35"/>
      <c r="T327" s="21" t="str">
        <f>IF(S327="","0",VLOOKUP(S327,Points!$M$3:$N$102,2))</f>
        <v>0</v>
      </c>
      <c r="U327" s="26"/>
      <c r="V327" s="70">
        <f>SUM(J327:J329)+SUM(H333:H336)+N329+SUM(N333:N336)+SUM(Q327:Q330)+SUM(Q333:Q336)+SUM(T327:T330)+SUM(T333:T336)</f>
        <v>0</v>
      </c>
      <c r="W327" s="122"/>
      <c r="X327" s="122"/>
      <c r="Y327" s="50"/>
    </row>
    <row r="328" spans="1:25" ht="12.75">
      <c r="A328" s="83">
        <v>2</v>
      </c>
      <c r="B328" s="39"/>
      <c r="C328" s="19"/>
      <c r="D328" s="18"/>
      <c r="E328" s="9"/>
      <c r="F328" s="10"/>
      <c r="G328" s="12"/>
      <c r="H328" s="13"/>
      <c r="I328" s="14"/>
      <c r="J328" s="21">
        <f>VLOOKUP(D328,Points!$A$3:$H$15,3)+VLOOKUP(E328,Points!$A$3:$H$15,4)+VLOOKUP(F328,Points!$A$3:$H$15,5)</f>
        <v>0</v>
      </c>
      <c r="K328" s="25"/>
      <c r="L328" s="58" t="s">
        <v>10</v>
      </c>
      <c r="M328" s="9"/>
      <c r="N328" s="21" t="s">
        <v>9</v>
      </c>
      <c r="O328" s="21"/>
      <c r="P328" s="36"/>
      <c r="Q328" s="21" t="str">
        <f>IF(P328="","0",VLOOKUP(P328,Points!$Q$3:$R$102,2))</f>
        <v>0</v>
      </c>
      <c r="R328" s="21"/>
      <c r="S328" s="35"/>
      <c r="T328" s="21" t="str">
        <f>IF(S328="","0",VLOOKUP(S328,Points!$M$3:$N$102,2))</f>
        <v>0</v>
      </c>
      <c r="U328" s="26"/>
      <c r="V328" s="25"/>
      <c r="W328" s="122"/>
      <c r="X328" s="122"/>
      <c r="Y328" s="50"/>
    </row>
    <row r="329" spans="1:25" ht="12.75">
      <c r="A329" s="84">
        <v>3</v>
      </c>
      <c r="B329" s="39"/>
      <c r="C329" s="20"/>
      <c r="D329" s="18"/>
      <c r="E329" s="9"/>
      <c r="F329" s="10"/>
      <c r="G329" s="15"/>
      <c r="H329" s="16"/>
      <c r="I329" s="17"/>
      <c r="J329" s="21">
        <f>VLOOKUP(C329,Points!$A$3:$H$15,2)+VLOOKUP(D329,Points!$A$3:$H$15,3)+VLOOKUP(E329,Points!$A$3:$H$15,4)+VLOOKUP(F329,Points!$A$3:$H$15,5)+VLOOKUP(G329,Points!$A$3:$H$15,6)+VLOOKUP(H329,Points!$A$3:$H$15,7)+VLOOKUP(I329,Points!$A$3:$H$15,8)</f>
        <v>0</v>
      </c>
      <c r="K329" s="25"/>
      <c r="L329" s="58" t="s">
        <v>37</v>
      </c>
      <c r="M329" s="9"/>
      <c r="N329" s="21">
        <f>VLOOKUP(M327,Points!$A$3:$J$15,10)+IF(M328="","0",Points!$J$17)+IF(M329="","0",Points!$J$18)+IF(M330="","0",Points!$J$19)</f>
        <v>0</v>
      </c>
      <c r="O329" s="25"/>
      <c r="P329" s="36"/>
      <c r="Q329" s="21" t="str">
        <f>IF(P329="","0",VLOOKUP(P329,Points!$Q$3:$R$102,2))</f>
        <v>0</v>
      </c>
      <c r="R329" s="21"/>
      <c r="S329" s="35"/>
      <c r="T329" s="21" t="str">
        <f>IF(S329="","0",VLOOKUP(S329,Points!$M$3:$N$102,2))</f>
        <v>0</v>
      </c>
      <c r="U329" s="26"/>
      <c r="V329" s="40"/>
      <c r="W329" s="122"/>
      <c r="X329" s="122"/>
      <c r="Y329" s="50"/>
    </row>
    <row r="330" spans="1:25" ht="12.75">
      <c r="A330" s="76"/>
      <c r="B330" s="76"/>
      <c r="C330" s="76"/>
      <c r="D330" s="76"/>
      <c r="E330" s="76"/>
      <c r="F330" s="76"/>
      <c r="G330" s="76"/>
      <c r="H330" s="76"/>
      <c r="I330" s="76"/>
      <c r="J330" s="25"/>
      <c r="K330" s="25"/>
      <c r="L330" s="111" t="s">
        <v>174</v>
      </c>
      <c r="M330" s="73" t="str">
        <f>(IF(S327="Large Model","Yes",IF(S328="Large Model","Yes",IF(S329="Large Model","Yes",IF(S330="Large Model","Yes","No")))))</f>
        <v>No</v>
      </c>
      <c r="N330" s="25"/>
      <c r="O330" s="25"/>
      <c r="P330" s="36"/>
      <c r="Q330" s="21" t="str">
        <f>IF(P330="","0",VLOOKUP(P330,Points!$Q$3:$R$102,2))</f>
        <v>0</v>
      </c>
      <c r="R330" s="21"/>
      <c r="S330" s="35"/>
      <c r="T330" s="21" t="str">
        <f>IF(S330="","0",VLOOKUP(S330,Points!$M$3:$N$102,2))</f>
        <v>0</v>
      </c>
      <c r="U330" s="26"/>
      <c r="V330" s="40"/>
      <c r="W330" s="8"/>
      <c r="X330" s="56">
        <f>SUM(V327*W330)</f>
        <v>0</v>
      </c>
      <c r="Y330" s="50"/>
    </row>
    <row r="331" spans="1:25" ht="12.75">
      <c r="A331" s="49"/>
      <c r="B331" s="123"/>
      <c r="C331" s="26"/>
      <c r="D331" s="26"/>
      <c r="E331" s="26"/>
      <c r="F331" s="26"/>
      <c r="G331" s="26"/>
      <c r="H331" s="26"/>
      <c r="I331" s="26"/>
      <c r="J331" s="25"/>
      <c r="K331" s="25"/>
      <c r="L331" s="26"/>
      <c r="M331" s="26"/>
      <c r="N331" s="26"/>
      <c r="O331" s="26"/>
      <c r="P331" s="75"/>
      <c r="Q331" s="25"/>
      <c r="R331" s="25"/>
      <c r="S331" s="25"/>
      <c r="T331" s="25"/>
      <c r="U331" s="25"/>
      <c r="V331" s="25"/>
      <c r="W331" s="26"/>
      <c r="X331" s="42"/>
      <c r="Y331" s="50"/>
    </row>
    <row r="332" spans="1:25" ht="12.75">
      <c r="A332" s="49"/>
      <c r="B332" s="124"/>
      <c r="C332" s="26"/>
      <c r="D332" s="126" t="s">
        <v>121</v>
      </c>
      <c r="E332" s="127"/>
      <c r="F332" s="127"/>
      <c r="G332" s="128"/>
      <c r="H332" s="21" t="s">
        <v>9</v>
      </c>
      <c r="I332" s="26"/>
      <c r="J332" s="40"/>
      <c r="K332" s="40"/>
      <c r="L332" s="129" t="s">
        <v>29</v>
      </c>
      <c r="M332" s="129"/>
      <c r="N332" s="21" t="s">
        <v>9</v>
      </c>
      <c r="O332" s="42"/>
      <c r="P332" s="58" t="s">
        <v>190</v>
      </c>
      <c r="Q332" s="21" t="s">
        <v>9</v>
      </c>
      <c r="R332" s="21"/>
      <c r="S332" s="59" t="s">
        <v>51</v>
      </c>
      <c r="T332" s="77" t="s">
        <v>9</v>
      </c>
      <c r="U332" s="40"/>
      <c r="V332" s="76"/>
      <c r="W332" s="76"/>
      <c r="X332" s="76"/>
      <c r="Y332" s="50"/>
    </row>
    <row r="333" spans="1:25" ht="12.75">
      <c r="A333" s="49"/>
      <c r="B333" s="124"/>
      <c r="C333" s="26"/>
      <c r="D333" s="118"/>
      <c r="E333" s="119"/>
      <c r="F333" s="119"/>
      <c r="G333" s="120"/>
      <c r="H333" s="21" t="str">
        <f>IF(D333="","0",VLOOKUP(D333,Points!$Y$3:$Z$102,2))</f>
        <v>0</v>
      </c>
      <c r="I333" s="26"/>
      <c r="J333" s="40"/>
      <c r="K333" s="41" t="s">
        <v>40</v>
      </c>
      <c r="L333" s="121"/>
      <c r="M333" s="121"/>
      <c r="N333" s="21" t="str">
        <f>IF(L333="","0",VLOOKUP(L333,Points!$U$3:$V$102,2))</f>
        <v>0</v>
      </c>
      <c r="O333" s="42"/>
      <c r="P333" s="36"/>
      <c r="Q333" s="21" t="str">
        <f>IF(P333="","0",VLOOKUP(P333,Points!$Q$3:$R$102,2))</f>
        <v>0</v>
      </c>
      <c r="R333" s="26"/>
      <c r="S333" s="35"/>
      <c r="T333" s="28"/>
      <c r="U333" s="40"/>
      <c r="V333" s="76"/>
      <c r="W333" s="76"/>
      <c r="X333" s="76"/>
      <c r="Y333" s="50"/>
    </row>
    <row r="334" spans="1:25" ht="12.75">
      <c r="A334" s="49"/>
      <c r="B334" s="125"/>
      <c r="C334" s="26"/>
      <c r="D334" s="118"/>
      <c r="E334" s="119"/>
      <c r="F334" s="119"/>
      <c r="G334" s="120"/>
      <c r="H334" s="21" t="str">
        <f>IF(D334="","0",VLOOKUP(D334,Points!$Y$3:$Z$102,2))</f>
        <v>0</v>
      </c>
      <c r="I334" s="26"/>
      <c r="J334" s="40"/>
      <c r="K334" s="41" t="s">
        <v>41</v>
      </c>
      <c r="L334" s="121"/>
      <c r="M334" s="121"/>
      <c r="N334" s="21" t="str">
        <f>IF(L334="","0",ROUNDUP((VLOOKUP(L334,Points!$U$3:$V$102,2)/2),0))</f>
        <v>0</v>
      </c>
      <c r="O334" s="42"/>
      <c r="P334" s="36"/>
      <c r="Q334" s="21" t="str">
        <f>IF(P334="","0",VLOOKUP(P334,Points!$Q$3:$R$102,2))</f>
        <v>0</v>
      </c>
      <c r="R334" s="26"/>
      <c r="S334" s="35"/>
      <c r="T334" s="28"/>
      <c r="U334" s="40"/>
      <c r="V334" s="76"/>
      <c r="W334" s="76"/>
      <c r="X334" s="76"/>
      <c r="Y334" s="50"/>
    </row>
    <row r="335" spans="1:25" ht="12.75">
      <c r="A335" s="49"/>
      <c r="B335" s="76"/>
      <c r="C335" s="26"/>
      <c r="D335" s="118"/>
      <c r="E335" s="119"/>
      <c r="F335" s="119"/>
      <c r="G335" s="120"/>
      <c r="H335" s="21" t="str">
        <f>IF(D335="","0",VLOOKUP(D335,Points!$Y$3:$Z$102,2))</f>
        <v>0</v>
      </c>
      <c r="I335" s="26"/>
      <c r="J335" s="40"/>
      <c r="K335" s="41" t="s">
        <v>40</v>
      </c>
      <c r="L335" s="121"/>
      <c r="M335" s="121"/>
      <c r="N335" s="21" t="str">
        <f>IF(L335="","0",VLOOKUP(L335,Points!$U$3:$V$102,2))</f>
        <v>0</v>
      </c>
      <c r="O335" s="42"/>
      <c r="P335" s="36"/>
      <c r="Q335" s="21" t="str">
        <f>IF(P335="","0",VLOOKUP(P335,Points!$Q$3:$R$102,2))</f>
        <v>0</v>
      </c>
      <c r="R335" s="21"/>
      <c r="S335" s="35"/>
      <c r="T335" s="28"/>
      <c r="U335" s="40"/>
      <c r="V335" s="76"/>
      <c r="W335" s="76"/>
      <c r="X335" s="76"/>
      <c r="Y335" s="50"/>
    </row>
    <row r="336" spans="1:25" ht="12.75">
      <c r="A336" s="49"/>
      <c r="B336" s="75" t="str">
        <f>IF(V327&gt;Points!$A$17,"Elite","Core")</f>
        <v>Core</v>
      </c>
      <c r="C336" s="26"/>
      <c r="D336" s="118"/>
      <c r="E336" s="119"/>
      <c r="F336" s="119"/>
      <c r="G336" s="120"/>
      <c r="H336" s="21" t="str">
        <f>IF(D336="","0",VLOOKUP(D336,Points!$Y$3:$Z$102,2))</f>
        <v>0</v>
      </c>
      <c r="I336" s="26"/>
      <c r="J336" s="40"/>
      <c r="K336" s="41" t="s">
        <v>41</v>
      </c>
      <c r="L336" s="121"/>
      <c r="M336" s="121"/>
      <c r="N336" s="21" t="str">
        <f>IF(L336="","0",ROUNDUP((VLOOKUP(L336,Points!$U$3:$V$102,2)/2),0))</f>
        <v>0</v>
      </c>
      <c r="O336" s="42"/>
      <c r="P336" s="36"/>
      <c r="Q336" s="21" t="str">
        <f>IF(P336="","0",VLOOKUP(P336,Points!$Q$3:$R$102,2))</f>
        <v>0</v>
      </c>
      <c r="R336" s="21"/>
      <c r="S336" s="35"/>
      <c r="T336" s="28"/>
      <c r="U336" s="40"/>
      <c r="V336" s="76"/>
      <c r="W336" s="76"/>
      <c r="X336" s="76"/>
      <c r="Y336" s="50"/>
    </row>
    <row r="337" spans="1:25" ht="12.75">
      <c r="A337" s="51"/>
      <c r="B337" s="81"/>
      <c r="C337" s="53"/>
      <c r="D337" s="53"/>
      <c r="E337" s="53"/>
      <c r="F337" s="53"/>
      <c r="G337" s="53"/>
      <c r="H337" s="53"/>
      <c r="I337" s="53"/>
      <c r="J337" s="52"/>
      <c r="K337" s="52"/>
      <c r="L337" s="54"/>
      <c r="M337" s="54"/>
      <c r="N337" s="54"/>
      <c r="O337" s="54"/>
      <c r="P337" s="80"/>
      <c r="Q337" s="52"/>
      <c r="R337" s="52"/>
      <c r="S337" s="52"/>
      <c r="T337" s="52"/>
      <c r="U337" s="52"/>
      <c r="V337" s="52"/>
      <c r="W337" s="54"/>
      <c r="X337" s="54"/>
      <c r="Y337" s="55"/>
    </row>
    <row r="339" spans="1:25" ht="12.75">
      <c r="A339" s="43"/>
      <c r="B339" s="44"/>
      <c r="C339" s="45"/>
      <c r="D339" s="45"/>
      <c r="E339" s="45"/>
      <c r="F339" s="45"/>
      <c r="G339" s="45"/>
      <c r="H339" s="45"/>
      <c r="I339" s="45"/>
      <c r="J339" s="46"/>
      <c r="K339" s="46"/>
      <c r="L339" s="45"/>
      <c r="M339" s="45"/>
      <c r="N339" s="45"/>
      <c r="O339" s="44"/>
      <c r="P339" s="79"/>
      <c r="Q339" s="47"/>
      <c r="R339" s="47"/>
      <c r="S339" s="47"/>
      <c r="T339" s="47"/>
      <c r="U339" s="47"/>
      <c r="V339" s="46"/>
      <c r="W339" s="44"/>
      <c r="X339" s="44"/>
      <c r="Y339" s="48"/>
    </row>
    <row r="340" spans="1:25" ht="12.75">
      <c r="A340" s="49"/>
      <c r="B340" s="57" t="s">
        <v>188</v>
      </c>
      <c r="C340" s="8" t="s">
        <v>1</v>
      </c>
      <c r="D340" s="8" t="s">
        <v>2</v>
      </c>
      <c r="E340" s="8" t="s">
        <v>3</v>
      </c>
      <c r="F340" s="8" t="s">
        <v>4</v>
      </c>
      <c r="G340" s="8" t="s">
        <v>5</v>
      </c>
      <c r="H340" s="8" t="s">
        <v>6</v>
      </c>
      <c r="I340" s="8" t="s">
        <v>7</v>
      </c>
      <c r="J340" s="21" t="s">
        <v>9</v>
      </c>
      <c r="K340" s="25"/>
      <c r="L340" s="58" t="s">
        <v>39</v>
      </c>
      <c r="M340" s="8"/>
      <c r="N340" s="8" t="s">
        <v>38</v>
      </c>
      <c r="O340" s="21"/>
      <c r="P340" s="58" t="s">
        <v>8</v>
      </c>
      <c r="Q340" s="21" t="s">
        <v>9</v>
      </c>
      <c r="R340" s="21"/>
      <c r="S340" s="59" t="s">
        <v>138</v>
      </c>
      <c r="T340" s="21" t="s">
        <v>9</v>
      </c>
      <c r="U340" s="26"/>
      <c r="V340" s="38" t="s">
        <v>0</v>
      </c>
      <c r="W340" s="122" t="s">
        <v>49</v>
      </c>
      <c r="X340" s="122" t="s">
        <v>50</v>
      </c>
      <c r="Y340" s="50"/>
    </row>
    <row r="341" spans="1:25" ht="12.75">
      <c r="A341" s="83">
        <v>1</v>
      </c>
      <c r="B341" s="39"/>
      <c r="C341" s="11"/>
      <c r="D341" s="9"/>
      <c r="E341" s="9"/>
      <c r="F341" s="9"/>
      <c r="G341" s="11"/>
      <c r="H341" s="11"/>
      <c r="I341" s="11"/>
      <c r="J341" s="21">
        <f>VLOOKUP(C341,Points!$A$3:$H$15,2)+VLOOKUP(D341,Points!$A$3:$H$15,3)+VLOOKUP(E341,Points!$A$3:$H$15,4)+VLOOKUP(F341,Points!$A$3:$H$15,5)+VLOOKUP(G341,Points!$A$3:$H$15,6)+VLOOKUP(H341,Points!$A$3:$H$15,7)+VLOOKUP(I341,Points!$A$3:$H$15,8)</f>
        <v>0</v>
      </c>
      <c r="K341" s="25"/>
      <c r="L341" s="58" t="s">
        <v>94</v>
      </c>
      <c r="M341" s="9"/>
      <c r="N341" s="8">
        <f>SUM(M341:M343)+(IF(S341="Large Model","1",IF(S342="Large Model","1",IF(S343="Large Model","1",IF(S344="Large Model","1","0")))))</f>
        <v>0</v>
      </c>
      <c r="O341" s="21"/>
      <c r="P341" s="36"/>
      <c r="Q341" s="21" t="str">
        <f>IF(P341="","0",VLOOKUP(P341,Points!$Q$3:$R$102,2))</f>
        <v>0</v>
      </c>
      <c r="R341" s="21"/>
      <c r="S341" s="35"/>
      <c r="T341" s="21" t="str">
        <f>IF(S341="","0",VLOOKUP(S341,Points!$M$3:$N$102,2))</f>
        <v>0</v>
      </c>
      <c r="U341" s="26"/>
      <c r="V341" s="70">
        <f>SUM(J341:J343)+SUM(H347:H350)+N343+SUM(N347:N350)+SUM(Q341:Q344)+SUM(Q347:Q350)+SUM(T341:T344)+SUM(T347:T350)</f>
        <v>0</v>
      </c>
      <c r="W341" s="122"/>
      <c r="X341" s="122"/>
      <c r="Y341" s="50"/>
    </row>
    <row r="342" spans="1:25" ht="12.75">
      <c r="A342" s="83">
        <v>2</v>
      </c>
      <c r="B342" s="39"/>
      <c r="C342" s="19"/>
      <c r="D342" s="18"/>
      <c r="E342" s="9"/>
      <c r="F342" s="10"/>
      <c r="G342" s="12"/>
      <c r="H342" s="13"/>
      <c r="I342" s="14"/>
      <c r="J342" s="21">
        <f>VLOOKUP(D342,Points!$A$3:$H$15,3)+VLOOKUP(E342,Points!$A$3:$H$15,4)+VLOOKUP(F342,Points!$A$3:$H$15,5)</f>
        <v>0</v>
      </c>
      <c r="K342" s="25"/>
      <c r="L342" s="58" t="s">
        <v>10</v>
      </c>
      <c r="M342" s="9"/>
      <c r="N342" s="21" t="s">
        <v>9</v>
      </c>
      <c r="O342" s="21"/>
      <c r="P342" s="36"/>
      <c r="Q342" s="21" t="str">
        <f>IF(P342="","0",VLOOKUP(P342,Points!$Q$3:$R$102,2))</f>
        <v>0</v>
      </c>
      <c r="R342" s="21"/>
      <c r="S342" s="35"/>
      <c r="T342" s="21" t="str">
        <f>IF(S342="","0",VLOOKUP(S342,Points!$M$3:$N$102,2))</f>
        <v>0</v>
      </c>
      <c r="U342" s="26"/>
      <c r="V342" s="25"/>
      <c r="W342" s="122"/>
      <c r="X342" s="122"/>
      <c r="Y342" s="50"/>
    </row>
    <row r="343" spans="1:25" ht="12.75">
      <c r="A343" s="84">
        <v>3</v>
      </c>
      <c r="B343" s="39"/>
      <c r="C343" s="20"/>
      <c r="D343" s="18"/>
      <c r="E343" s="9"/>
      <c r="F343" s="10"/>
      <c r="G343" s="15"/>
      <c r="H343" s="16"/>
      <c r="I343" s="17"/>
      <c r="J343" s="21">
        <f>VLOOKUP(C343,Points!$A$3:$H$15,2)+VLOOKUP(D343,Points!$A$3:$H$15,3)+VLOOKUP(E343,Points!$A$3:$H$15,4)+VLOOKUP(F343,Points!$A$3:$H$15,5)+VLOOKUP(G343,Points!$A$3:$H$15,6)+VLOOKUP(H343,Points!$A$3:$H$15,7)+VLOOKUP(I343,Points!$A$3:$H$15,8)</f>
        <v>0</v>
      </c>
      <c r="K343" s="25"/>
      <c r="L343" s="58" t="s">
        <v>37</v>
      </c>
      <c r="M343" s="9"/>
      <c r="N343" s="21">
        <f>VLOOKUP(M341,Points!$A$3:$J$15,10)+IF(M342="","0",Points!$J$17)+IF(M343="","0",Points!$J$18)+IF(M344="","0",Points!$J$19)</f>
        <v>0</v>
      </c>
      <c r="O343" s="25"/>
      <c r="P343" s="36"/>
      <c r="Q343" s="21" t="str">
        <f>IF(P343="","0",VLOOKUP(P343,Points!$Q$3:$R$102,2))</f>
        <v>0</v>
      </c>
      <c r="R343" s="21"/>
      <c r="S343" s="35"/>
      <c r="T343" s="21" t="str">
        <f>IF(S343="","0",VLOOKUP(S343,Points!$M$3:$N$102,2))</f>
        <v>0</v>
      </c>
      <c r="U343" s="26"/>
      <c r="V343" s="40"/>
      <c r="W343" s="122"/>
      <c r="X343" s="122"/>
      <c r="Y343" s="50"/>
    </row>
    <row r="344" spans="1:25" ht="12.75">
      <c r="A344" s="76"/>
      <c r="B344" s="76"/>
      <c r="C344" s="76"/>
      <c r="D344" s="76"/>
      <c r="E344" s="76"/>
      <c r="F344" s="76"/>
      <c r="G344" s="76"/>
      <c r="H344" s="76"/>
      <c r="I344" s="76"/>
      <c r="J344" s="25"/>
      <c r="K344" s="25"/>
      <c r="L344" s="111" t="s">
        <v>174</v>
      </c>
      <c r="M344" s="73" t="str">
        <f>(IF(S341="Large Model","Yes",IF(S342="Large Model","Yes",IF(S343="Large Model","Yes",IF(S344="Large Model","Yes","No")))))</f>
        <v>No</v>
      </c>
      <c r="N344" s="25"/>
      <c r="O344" s="25"/>
      <c r="P344" s="36"/>
      <c r="Q344" s="21" t="str">
        <f>IF(P344="","0",VLOOKUP(P344,Points!$Q$3:$R$102,2))</f>
        <v>0</v>
      </c>
      <c r="R344" s="21"/>
      <c r="S344" s="35"/>
      <c r="T344" s="21" t="str">
        <f>IF(S344="","0",VLOOKUP(S344,Points!$M$3:$N$102,2))</f>
        <v>0</v>
      </c>
      <c r="U344" s="26"/>
      <c r="V344" s="40"/>
      <c r="W344" s="8"/>
      <c r="X344" s="56">
        <f>SUM(V341*W344)</f>
        <v>0</v>
      </c>
      <c r="Y344" s="50"/>
    </row>
    <row r="345" spans="1:25" ht="12.75">
      <c r="A345" s="49"/>
      <c r="B345" s="123"/>
      <c r="C345" s="26"/>
      <c r="D345" s="26"/>
      <c r="E345" s="26"/>
      <c r="F345" s="26"/>
      <c r="G345" s="26"/>
      <c r="H345" s="26"/>
      <c r="I345" s="26"/>
      <c r="J345" s="25"/>
      <c r="K345" s="25"/>
      <c r="L345" s="26"/>
      <c r="M345" s="26"/>
      <c r="N345" s="26"/>
      <c r="O345" s="26"/>
      <c r="P345" s="75"/>
      <c r="Q345" s="25"/>
      <c r="R345" s="25"/>
      <c r="S345" s="25"/>
      <c r="T345" s="25"/>
      <c r="U345" s="25"/>
      <c r="V345" s="25"/>
      <c r="W345" s="26"/>
      <c r="X345" s="42"/>
      <c r="Y345" s="50"/>
    </row>
    <row r="346" spans="1:25" ht="12.75">
      <c r="A346" s="49"/>
      <c r="B346" s="124"/>
      <c r="C346" s="26"/>
      <c r="D346" s="126" t="s">
        <v>121</v>
      </c>
      <c r="E346" s="127"/>
      <c r="F346" s="127"/>
      <c r="G346" s="128"/>
      <c r="H346" s="21" t="s">
        <v>9</v>
      </c>
      <c r="I346" s="26"/>
      <c r="J346" s="40"/>
      <c r="K346" s="40"/>
      <c r="L346" s="129" t="s">
        <v>29</v>
      </c>
      <c r="M346" s="129"/>
      <c r="N346" s="21" t="s">
        <v>9</v>
      </c>
      <c r="O346" s="42"/>
      <c r="P346" s="58" t="s">
        <v>190</v>
      </c>
      <c r="Q346" s="21" t="s">
        <v>9</v>
      </c>
      <c r="R346" s="21"/>
      <c r="S346" s="59" t="s">
        <v>51</v>
      </c>
      <c r="T346" s="77" t="s">
        <v>9</v>
      </c>
      <c r="U346" s="40"/>
      <c r="V346" s="76"/>
      <c r="W346" s="76"/>
      <c r="X346" s="76"/>
      <c r="Y346" s="50"/>
    </row>
    <row r="347" spans="1:25" ht="12.75">
      <c r="A347" s="49"/>
      <c r="B347" s="124"/>
      <c r="C347" s="26"/>
      <c r="D347" s="118"/>
      <c r="E347" s="119"/>
      <c r="F347" s="119"/>
      <c r="G347" s="120"/>
      <c r="H347" s="21" t="str">
        <f>IF(D347="","0",VLOOKUP(D347,Points!$Y$3:$Z$102,2))</f>
        <v>0</v>
      </c>
      <c r="I347" s="26"/>
      <c r="J347" s="40"/>
      <c r="K347" s="41" t="s">
        <v>40</v>
      </c>
      <c r="L347" s="121"/>
      <c r="M347" s="121"/>
      <c r="N347" s="21" t="str">
        <f>IF(L347="","0",VLOOKUP(L347,Points!$U$3:$V$102,2))</f>
        <v>0</v>
      </c>
      <c r="O347" s="42"/>
      <c r="P347" s="36"/>
      <c r="Q347" s="21" t="str">
        <f>IF(P347="","0",VLOOKUP(P347,Points!$Q$3:$R$102,2))</f>
        <v>0</v>
      </c>
      <c r="R347" s="26"/>
      <c r="S347" s="35"/>
      <c r="T347" s="28"/>
      <c r="U347" s="40"/>
      <c r="V347" s="76"/>
      <c r="W347" s="76"/>
      <c r="X347" s="76"/>
      <c r="Y347" s="50"/>
    </row>
    <row r="348" spans="1:25" ht="12.75">
      <c r="A348" s="49"/>
      <c r="B348" s="125"/>
      <c r="C348" s="26"/>
      <c r="D348" s="118"/>
      <c r="E348" s="119"/>
      <c r="F348" s="119"/>
      <c r="G348" s="120"/>
      <c r="H348" s="21" t="str">
        <f>IF(D348="","0",VLOOKUP(D348,Points!$Y$3:$Z$102,2))</f>
        <v>0</v>
      </c>
      <c r="I348" s="26"/>
      <c r="J348" s="40"/>
      <c r="K348" s="41" t="s">
        <v>41</v>
      </c>
      <c r="L348" s="121"/>
      <c r="M348" s="121"/>
      <c r="N348" s="21" t="str">
        <f>IF(L348="","0",ROUNDUP((VLOOKUP(L348,Points!$U$3:$V$102,2)/2),0))</f>
        <v>0</v>
      </c>
      <c r="O348" s="42"/>
      <c r="P348" s="36"/>
      <c r="Q348" s="21" t="str">
        <f>IF(P348="","0",VLOOKUP(P348,Points!$Q$3:$R$102,2))</f>
        <v>0</v>
      </c>
      <c r="R348" s="26"/>
      <c r="S348" s="35"/>
      <c r="T348" s="28"/>
      <c r="U348" s="40"/>
      <c r="V348" s="76"/>
      <c r="W348" s="76"/>
      <c r="X348" s="76"/>
      <c r="Y348" s="50"/>
    </row>
    <row r="349" spans="1:25" ht="12.75">
      <c r="A349" s="49"/>
      <c r="B349" s="76"/>
      <c r="C349" s="26"/>
      <c r="D349" s="118"/>
      <c r="E349" s="119"/>
      <c r="F349" s="119"/>
      <c r="G349" s="120"/>
      <c r="H349" s="21" t="str">
        <f>IF(D349="","0",VLOOKUP(D349,Points!$Y$3:$Z$102,2))</f>
        <v>0</v>
      </c>
      <c r="I349" s="26"/>
      <c r="J349" s="40"/>
      <c r="K349" s="41" t="s">
        <v>40</v>
      </c>
      <c r="L349" s="121"/>
      <c r="M349" s="121"/>
      <c r="N349" s="21" t="str">
        <f>IF(L349="","0",VLOOKUP(L349,Points!$U$3:$V$102,2))</f>
        <v>0</v>
      </c>
      <c r="O349" s="42"/>
      <c r="P349" s="36"/>
      <c r="Q349" s="21" t="str">
        <f>IF(P349="","0",VLOOKUP(P349,Points!$Q$3:$R$102,2))</f>
        <v>0</v>
      </c>
      <c r="R349" s="21"/>
      <c r="S349" s="35"/>
      <c r="T349" s="28"/>
      <c r="U349" s="40"/>
      <c r="V349" s="76"/>
      <c r="W349" s="76"/>
      <c r="X349" s="76"/>
      <c r="Y349" s="50"/>
    </row>
    <row r="350" spans="1:25" ht="12.75">
      <c r="A350" s="49"/>
      <c r="B350" s="75" t="str">
        <f>IF(V341&gt;Points!$A$17,"Elite","Core")</f>
        <v>Core</v>
      </c>
      <c r="C350" s="26"/>
      <c r="D350" s="118"/>
      <c r="E350" s="119"/>
      <c r="F350" s="119"/>
      <c r="G350" s="120"/>
      <c r="H350" s="21" t="str">
        <f>IF(D350="","0",VLOOKUP(D350,Points!$Y$3:$Z$102,2))</f>
        <v>0</v>
      </c>
      <c r="I350" s="26"/>
      <c r="J350" s="40"/>
      <c r="K350" s="41" t="s">
        <v>41</v>
      </c>
      <c r="L350" s="121"/>
      <c r="M350" s="121"/>
      <c r="N350" s="21" t="str">
        <f>IF(L350="","0",ROUNDUP((VLOOKUP(L350,Points!$U$3:$V$102,2)/2),0))</f>
        <v>0</v>
      </c>
      <c r="O350" s="42"/>
      <c r="P350" s="36"/>
      <c r="Q350" s="21" t="str">
        <f>IF(P350="","0",VLOOKUP(P350,Points!$Q$3:$R$102,2))</f>
        <v>0</v>
      </c>
      <c r="R350" s="21"/>
      <c r="S350" s="35"/>
      <c r="T350" s="28"/>
      <c r="U350" s="40"/>
      <c r="V350" s="76"/>
      <c r="W350" s="76"/>
      <c r="X350" s="76"/>
      <c r="Y350" s="50"/>
    </row>
    <row r="351" spans="1:25" ht="12.75">
      <c r="A351" s="51"/>
      <c r="B351" s="81"/>
      <c r="C351" s="53"/>
      <c r="D351" s="53"/>
      <c r="E351" s="53"/>
      <c r="F351" s="53"/>
      <c r="G351" s="53"/>
      <c r="H351" s="53"/>
      <c r="I351" s="53"/>
      <c r="J351" s="52"/>
      <c r="K351" s="52"/>
      <c r="L351" s="54"/>
      <c r="M351" s="54"/>
      <c r="N351" s="54"/>
      <c r="O351" s="54"/>
      <c r="P351" s="80"/>
      <c r="Q351" s="52"/>
      <c r="R351" s="52"/>
      <c r="S351" s="52"/>
      <c r="T351" s="52"/>
      <c r="U351" s="52"/>
      <c r="V351" s="52"/>
      <c r="W351" s="54"/>
      <c r="X351" s="54"/>
      <c r="Y351" s="55"/>
    </row>
    <row r="352" ht="12.75">
      <c r="B352" s="82"/>
    </row>
    <row r="353" spans="1:25" ht="12.75">
      <c r="A353" s="43"/>
      <c r="B353" s="44"/>
      <c r="C353" s="45"/>
      <c r="D353" s="45"/>
      <c r="E353" s="45"/>
      <c r="F353" s="45"/>
      <c r="G353" s="45"/>
      <c r="H353" s="45"/>
      <c r="I353" s="45"/>
      <c r="J353" s="46"/>
      <c r="K353" s="46"/>
      <c r="L353" s="45"/>
      <c r="M353" s="45"/>
      <c r="N353" s="45"/>
      <c r="O353" s="44"/>
      <c r="P353" s="79"/>
      <c r="Q353" s="47"/>
      <c r="R353" s="47"/>
      <c r="S353" s="47"/>
      <c r="T353" s="47"/>
      <c r="U353" s="47"/>
      <c r="V353" s="46"/>
      <c r="W353" s="44"/>
      <c r="X353" s="44"/>
      <c r="Y353" s="48"/>
    </row>
    <row r="354" spans="1:25" ht="12.75">
      <c r="A354" s="49"/>
      <c r="B354" s="57" t="s">
        <v>188</v>
      </c>
      <c r="C354" s="8" t="s">
        <v>1</v>
      </c>
      <c r="D354" s="8" t="s">
        <v>2</v>
      </c>
      <c r="E354" s="8" t="s">
        <v>3</v>
      </c>
      <c r="F354" s="8" t="s">
        <v>4</v>
      </c>
      <c r="G354" s="8" t="s">
        <v>5</v>
      </c>
      <c r="H354" s="8" t="s">
        <v>6</v>
      </c>
      <c r="I354" s="8" t="s">
        <v>7</v>
      </c>
      <c r="J354" s="21" t="s">
        <v>9</v>
      </c>
      <c r="K354" s="25"/>
      <c r="L354" s="58" t="s">
        <v>39</v>
      </c>
      <c r="M354" s="8"/>
      <c r="N354" s="8" t="s">
        <v>38</v>
      </c>
      <c r="O354" s="21"/>
      <c r="P354" s="58" t="s">
        <v>8</v>
      </c>
      <c r="Q354" s="21" t="s">
        <v>9</v>
      </c>
      <c r="R354" s="21"/>
      <c r="S354" s="59" t="s">
        <v>138</v>
      </c>
      <c r="T354" s="21" t="s">
        <v>9</v>
      </c>
      <c r="U354" s="26"/>
      <c r="V354" s="38" t="s">
        <v>0</v>
      </c>
      <c r="W354" s="122" t="s">
        <v>49</v>
      </c>
      <c r="X354" s="122" t="s">
        <v>50</v>
      </c>
      <c r="Y354" s="50"/>
    </row>
    <row r="355" spans="1:25" ht="12.75">
      <c r="A355" s="83">
        <v>1</v>
      </c>
      <c r="B355" s="39"/>
      <c r="C355" s="11"/>
      <c r="D355" s="9"/>
      <c r="E355" s="9"/>
      <c r="F355" s="9"/>
      <c r="G355" s="11"/>
      <c r="H355" s="11"/>
      <c r="I355" s="11"/>
      <c r="J355" s="21">
        <f>VLOOKUP(C355,Points!$A$3:$H$15,2)+VLOOKUP(D355,Points!$A$3:$H$15,3)+VLOOKUP(E355,Points!$A$3:$H$15,4)+VLOOKUP(F355,Points!$A$3:$H$15,5)+VLOOKUP(G355,Points!$A$3:$H$15,6)+VLOOKUP(H355,Points!$A$3:$H$15,7)+VLOOKUP(I355,Points!$A$3:$H$15,8)</f>
        <v>0</v>
      </c>
      <c r="K355" s="25"/>
      <c r="L355" s="58" t="s">
        <v>94</v>
      </c>
      <c r="M355" s="9"/>
      <c r="N355" s="8">
        <f>SUM(M355:M357)+(IF(S355="Large Model","1",IF(S356="Large Model","1",IF(S357="Large Model","1",IF(S358="Large Model","1","0")))))</f>
        <v>0</v>
      </c>
      <c r="O355" s="21"/>
      <c r="P355" s="36"/>
      <c r="Q355" s="21" t="str">
        <f>IF(P355="","0",VLOOKUP(P355,Points!$Q$3:$R$102,2))</f>
        <v>0</v>
      </c>
      <c r="R355" s="21"/>
      <c r="S355" s="35"/>
      <c r="T355" s="21" t="str">
        <f>IF(S355="","0",VLOOKUP(S355,Points!$M$3:$N$102,2))</f>
        <v>0</v>
      </c>
      <c r="U355" s="26"/>
      <c r="V355" s="70">
        <f>SUM(J355:J357)+SUM(H361:H364)+N357+SUM(N361:N364)+SUM(Q355:Q358)+SUM(Q361:Q364)+SUM(T355:T358)+SUM(T361:T364)</f>
        <v>0</v>
      </c>
      <c r="W355" s="122"/>
      <c r="X355" s="122"/>
      <c r="Y355" s="50"/>
    </row>
    <row r="356" spans="1:25" ht="12.75">
      <c r="A356" s="83">
        <v>2</v>
      </c>
      <c r="B356" s="39"/>
      <c r="C356" s="19"/>
      <c r="D356" s="18"/>
      <c r="E356" s="9"/>
      <c r="F356" s="10"/>
      <c r="G356" s="12"/>
      <c r="H356" s="13"/>
      <c r="I356" s="14"/>
      <c r="J356" s="21">
        <f>VLOOKUP(D356,Points!$A$3:$H$15,3)+VLOOKUP(E356,Points!$A$3:$H$15,4)+VLOOKUP(F356,Points!$A$3:$H$15,5)</f>
        <v>0</v>
      </c>
      <c r="K356" s="25"/>
      <c r="L356" s="58" t="s">
        <v>10</v>
      </c>
      <c r="M356" s="9"/>
      <c r="N356" s="21" t="s">
        <v>9</v>
      </c>
      <c r="O356" s="21"/>
      <c r="P356" s="36"/>
      <c r="Q356" s="21" t="str">
        <f>IF(P356="","0",VLOOKUP(P356,Points!$Q$3:$R$102,2))</f>
        <v>0</v>
      </c>
      <c r="R356" s="21"/>
      <c r="S356" s="35"/>
      <c r="T356" s="21" t="str">
        <f>IF(S356="","0",VLOOKUP(S356,Points!$M$3:$N$102,2))</f>
        <v>0</v>
      </c>
      <c r="U356" s="26"/>
      <c r="V356" s="25"/>
      <c r="W356" s="122"/>
      <c r="X356" s="122"/>
      <c r="Y356" s="50"/>
    </row>
    <row r="357" spans="1:25" ht="12.75">
      <c r="A357" s="84">
        <v>3</v>
      </c>
      <c r="B357" s="39"/>
      <c r="C357" s="20"/>
      <c r="D357" s="18"/>
      <c r="E357" s="9"/>
      <c r="F357" s="10"/>
      <c r="G357" s="15"/>
      <c r="H357" s="16"/>
      <c r="I357" s="17"/>
      <c r="J357" s="21">
        <f>VLOOKUP(C357,Points!$A$3:$H$15,2)+VLOOKUP(D357,Points!$A$3:$H$15,3)+VLOOKUP(E357,Points!$A$3:$H$15,4)+VLOOKUP(F357,Points!$A$3:$H$15,5)+VLOOKUP(G357,Points!$A$3:$H$15,6)+VLOOKUP(H357,Points!$A$3:$H$15,7)+VLOOKUP(I357,Points!$A$3:$H$15,8)</f>
        <v>0</v>
      </c>
      <c r="K357" s="25"/>
      <c r="L357" s="58" t="s">
        <v>37</v>
      </c>
      <c r="M357" s="9"/>
      <c r="N357" s="21">
        <f>VLOOKUP(M355,Points!$A$3:$J$15,10)+IF(M356="","0",Points!$J$17)+IF(M357="","0",Points!$J$18)+IF(M358="","0",Points!$J$19)</f>
        <v>0</v>
      </c>
      <c r="O357" s="25"/>
      <c r="P357" s="36"/>
      <c r="Q357" s="21" t="str">
        <f>IF(P357="","0",VLOOKUP(P357,Points!$Q$3:$R$102,2))</f>
        <v>0</v>
      </c>
      <c r="R357" s="21"/>
      <c r="S357" s="35"/>
      <c r="T357" s="21" t="str">
        <f>IF(S357="","0",VLOOKUP(S357,Points!$M$3:$N$102,2))</f>
        <v>0</v>
      </c>
      <c r="U357" s="26"/>
      <c r="V357" s="40"/>
      <c r="W357" s="122"/>
      <c r="X357" s="122"/>
      <c r="Y357" s="50"/>
    </row>
    <row r="358" spans="1:25" ht="12.75">
      <c r="A358" s="76"/>
      <c r="B358" s="76"/>
      <c r="C358" s="76"/>
      <c r="D358" s="76"/>
      <c r="E358" s="76"/>
      <c r="F358" s="76"/>
      <c r="G358" s="76"/>
      <c r="H358" s="76"/>
      <c r="I358" s="76"/>
      <c r="J358" s="25"/>
      <c r="K358" s="25"/>
      <c r="L358" s="111" t="s">
        <v>174</v>
      </c>
      <c r="M358" s="73" t="str">
        <f>(IF(S355="Large Model","Yes",IF(S356="Large Model","Yes",IF(S357="Large Model","Yes",IF(S358="Large Model","Yes","No")))))</f>
        <v>No</v>
      </c>
      <c r="N358" s="25"/>
      <c r="O358" s="25"/>
      <c r="P358" s="36"/>
      <c r="Q358" s="21" t="str">
        <f>IF(P358="","0",VLOOKUP(P358,Points!$Q$3:$R$102,2))</f>
        <v>0</v>
      </c>
      <c r="R358" s="21"/>
      <c r="S358" s="35"/>
      <c r="T358" s="21" t="str">
        <f>IF(S358="","0",VLOOKUP(S358,Points!$M$3:$N$102,2))</f>
        <v>0</v>
      </c>
      <c r="U358" s="26"/>
      <c r="V358" s="40"/>
      <c r="W358" s="8"/>
      <c r="X358" s="56">
        <f>SUM(V355*W358)</f>
        <v>0</v>
      </c>
      <c r="Y358" s="50"/>
    </row>
    <row r="359" spans="1:25" ht="12.75">
      <c r="A359" s="49"/>
      <c r="B359" s="123"/>
      <c r="C359" s="26"/>
      <c r="D359" s="26"/>
      <c r="E359" s="26"/>
      <c r="F359" s="26"/>
      <c r="G359" s="26"/>
      <c r="H359" s="26"/>
      <c r="I359" s="26"/>
      <c r="J359" s="25"/>
      <c r="K359" s="25"/>
      <c r="L359" s="26"/>
      <c r="M359" s="26"/>
      <c r="N359" s="26"/>
      <c r="O359" s="26"/>
      <c r="P359" s="75"/>
      <c r="Q359" s="25"/>
      <c r="R359" s="25"/>
      <c r="S359" s="25"/>
      <c r="T359" s="25"/>
      <c r="U359" s="25"/>
      <c r="V359" s="25"/>
      <c r="W359" s="26"/>
      <c r="X359" s="42"/>
      <c r="Y359" s="50"/>
    </row>
    <row r="360" spans="1:25" ht="12.75">
      <c r="A360" s="49"/>
      <c r="B360" s="124"/>
      <c r="C360" s="26"/>
      <c r="D360" s="126" t="s">
        <v>121</v>
      </c>
      <c r="E360" s="127"/>
      <c r="F360" s="127"/>
      <c r="G360" s="128"/>
      <c r="H360" s="21" t="s">
        <v>9</v>
      </c>
      <c r="I360" s="26"/>
      <c r="J360" s="40"/>
      <c r="K360" s="40"/>
      <c r="L360" s="129" t="s">
        <v>29</v>
      </c>
      <c r="M360" s="129"/>
      <c r="N360" s="21" t="s">
        <v>9</v>
      </c>
      <c r="O360" s="42"/>
      <c r="P360" s="58" t="s">
        <v>190</v>
      </c>
      <c r="Q360" s="21" t="s">
        <v>9</v>
      </c>
      <c r="R360" s="21"/>
      <c r="S360" s="59" t="s">
        <v>51</v>
      </c>
      <c r="T360" s="77" t="s">
        <v>9</v>
      </c>
      <c r="U360" s="40"/>
      <c r="V360" s="76"/>
      <c r="W360" s="76"/>
      <c r="X360" s="76"/>
      <c r="Y360" s="50"/>
    </row>
    <row r="361" spans="1:25" ht="12.75">
      <c r="A361" s="49"/>
      <c r="B361" s="124"/>
      <c r="C361" s="26"/>
      <c r="D361" s="118"/>
      <c r="E361" s="119"/>
      <c r="F361" s="119"/>
      <c r="G361" s="120"/>
      <c r="H361" s="21" t="str">
        <f>IF(D361="","0",VLOOKUP(D361,Points!$Y$3:$Z$102,2))</f>
        <v>0</v>
      </c>
      <c r="I361" s="26"/>
      <c r="J361" s="40"/>
      <c r="K361" s="41" t="s">
        <v>40</v>
      </c>
      <c r="L361" s="121"/>
      <c r="M361" s="121"/>
      <c r="N361" s="21" t="str">
        <f>IF(L361="","0",VLOOKUP(L361,Points!$U$3:$V$102,2))</f>
        <v>0</v>
      </c>
      <c r="O361" s="42"/>
      <c r="P361" s="36"/>
      <c r="Q361" s="21" t="str">
        <f>IF(P361="","0",VLOOKUP(P361,Points!$Q$3:$R$102,2))</f>
        <v>0</v>
      </c>
      <c r="R361" s="26"/>
      <c r="S361" s="35"/>
      <c r="T361" s="28"/>
      <c r="U361" s="40"/>
      <c r="V361" s="76"/>
      <c r="W361" s="76"/>
      <c r="X361" s="76"/>
      <c r="Y361" s="50"/>
    </row>
    <row r="362" spans="1:25" ht="12.75">
      <c r="A362" s="49"/>
      <c r="B362" s="125"/>
      <c r="C362" s="26"/>
      <c r="D362" s="118"/>
      <c r="E362" s="119"/>
      <c r="F362" s="119"/>
      <c r="G362" s="120"/>
      <c r="H362" s="21" t="str">
        <f>IF(D362="","0",VLOOKUP(D362,Points!$Y$3:$Z$102,2))</f>
        <v>0</v>
      </c>
      <c r="I362" s="26"/>
      <c r="J362" s="40"/>
      <c r="K362" s="41" t="s">
        <v>41</v>
      </c>
      <c r="L362" s="121"/>
      <c r="M362" s="121"/>
      <c r="N362" s="21" t="str">
        <f>IF(L362="","0",ROUNDUP((VLOOKUP(L362,Points!$U$3:$V$102,2)/2),0))</f>
        <v>0</v>
      </c>
      <c r="O362" s="42"/>
      <c r="P362" s="36"/>
      <c r="Q362" s="21" t="str">
        <f>IF(P362="","0",VLOOKUP(P362,Points!$Q$3:$R$102,2))</f>
        <v>0</v>
      </c>
      <c r="R362" s="26"/>
      <c r="S362" s="35"/>
      <c r="T362" s="28"/>
      <c r="U362" s="40"/>
      <c r="V362" s="76"/>
      <c r="W362" s="76"/>
      <c r="X362" s="76"/>
      <c r="Y362" s="50"/>
    </row>
    <row r="363" spans="1:25" ht="12.75">
      <c r="A363" s="49"/>
      <c r="B363" s="76"/>
      <c r="C363" s="26"/>
      <c r="D363" s="118"/>
      <c r="E363" s="119"/>
      <c r="F363" s="119"/>
      <c r="G363" s="120"/>
      <c r="H363" s="21" t="str">
        <f>IF(D363="","0",VLOOKUP(D363,Points!$Y$3:$Z$102,2))</f>
        <v>0</v>
      </c>
      <c r="I363" s="26"/>
      <c r="J363" s="40"/>
      <c r="K363" s="41" t="s">
        <v>40</v>
      </c>
      <c r="L363" s="121"/>
      <c r="M363" s="121"/>
      <c r="N363" s="21" t="str">
        <f>IF(L363="","0",VLOOKUP(L363,Points!$U$3:$V$102,2))</f>
        <v>0</v>
      </c>
      <c r="O363" s="42"/>
      <c r="P363" s="36"/>
      <c r="Q363" s="21" t="str">
        <f>IF(P363="","0",VLOOKUP(P363,Points!$Q$3:$R$102,2))</f>
        <v>0</v>
      </c>
      <c r="R363" s="21"/>
      <c r="S363" s="35"/>
      <c r="T363" s="28"/>
      <c r="U363" s="40"/>
      <c r="V363" s="76"/>
      <c r="W363" s="76"/>
      <c r="X363" s="76"/>
      <c r="Y363" s="50"/>
    </row>
    <row r="364" spans="1:25" ht="12.75">
      <c r="A364" s="49"/>
      <c r="B364" s="75" t="str">
        <f>IF(V355&gt;Points!$A$17,"Elite","Core")</f>
        <v>Core</v>
      </c>
      <c r="C364" s="26"/>
      <c r="D364" s="118"/>
      <c r="E364" s="119"/>
      <c r="F364" s="119"/>
      <c r="G364" s="120"/>
      <c r="H364" s="21" t="str">
        <f>IF(D364="","0",VLOOKUP(D364,Points!$Y$3:$Z$102,2))</f>
        <v>0</v>
      </c>
      <c r="I364" s="26"/>
      <c r="J364" s="40"/>
      <c r="K364" s="41" t="s">
        <v>41</v>
      </c>
      <c r="L364" s="121"/>
      <c r="M364" s="121"/>
      <c r="N364" s="21" t="str">
        <f>IF(L364="","0",ROUNDUP((VLOOKUP(L364,Points!$U$3:$V$102,2)/2),0))</f>
        <v>0</v>
      </c>
      <c r="O364" s="42"/>
      <c r="P364" s="36"/>
      <c r="Q364" s="21" t="str">
        <f>IF(P364="","0",VLOOKUP(P364,Points!$Q$3:$R$102,2))</f>
        <v>0</v>
      </c>
      <c r="R364" s="21"/>
      <c r="S364" s="35"/>
      <c r="T364" s="28"/>
      <c r="U364" s="40"/>
      <c r="V364" s="76"/>
      <c r="W364" s="76"/>
      <c r="X364" s="76"/>
      <c r="Y364" s="50"/>
    </row>
    <row r="365" spans="1:25" ht="12.75">
      <c r="A365" s="51"/>
      <c r="B365" s="81"/>
      <c r="C365" s="53"/>
      <c r="D365" s="53"/>
      <c r="E365" s="53"/>
      <c r="F365" s="53"/>
      <c r="G365" s="53"/>
      <c r="H365" s="53"/>
      <c r="I365" s="53"/>
      <c r="J365" s="52"/>
      <c r="K365" s="52"/>
      <c r="L365" s="54"/>
      <c r="M365" s="54"/>
      <c r="N365" s="54"/>
      <c r="O365" s="54"/>
      <c r="P365" s="80"/>
      <c r="Q365" s="52"/>
      <c r="R365" s="52"/>
      <c r="S365" s="52"/>
      <c r="T365" s="52"/>
      <c r="U365" s="52"/>
      <c r="V365" s="52"/>
      <c r="W365" s="54"/>
      <c r="X365" s="54"/>
      <c r="Y365" s="55"/>
    </row>
    <row r="367" spans="1:25" ht="12.75">
      <c r="A367" s="43"/>
      <c r="B367" s="44"/>
      <c r="C367" s="45"/>
      <c r="D367" s="45"/>
      <c r="E367" s="45"/>
      <c r="F367" s="45"/>
      <c r="G367" s="45"/>
      <c r="H367" s="45"/>
      <c r="I367" s="45"/>
      <c r="J367" s="46"/>
      <c r="K367" s="46"/>
      <c r="L367" s="45"/>
      <c r="M367" s="45"/>
      <c r="N367" s="45"/>
      <c r="O367" s="44"/>
      <c r="P367" s="79"/>
      <c r="Q367" s="47"/>
      <c r="R367" s="47"/>
      <c r="S367" s="47"/>
      <c r="T367" s="47"/>
      <c r="U367" s="47"/>
      <c r="V367" s="46"/>
      <c r="W367" s="44"/>
      <c r="X367" s="44"/>
      <c r="Y367" s="48"/>
    </row>
    <row r="368" spans="1:25" ht="12.75">
      <c r="A368" s="49"/>
      <c r="B368" s="57" t="s">
        <v>188</v>
      </c>
      <c r="C368" s="8" t="s">
        <v>1</v>
      </c>
      <c r="D368" s="8" t="s">
        <v>2</v>
      </c>
      <c r="E368" s="8" t="s">
        <v>3</v>
      </c>
      <c r="F368" s="8" t="s">
        <v>4</v>
      </c>
      <c r="G368" s="8" t="s">
        <v>5</v>
      </c>
      <c r="H368" s="8" t="s">
        <v>6</v>
      </c>
      <c r="I368" s="8" t="s">
        <v>7</v>
      </c>
      <c r="J368" s="21" t="s">
        <v>9</v>
      </c>
      <c r="K368" s="25"/>
      <c r="L368" s="58" t="s">
        <v>39</v>
      </c>
      <c r="M368" s="8"/>
      <c r="N368" s="8" t="s">
        <v>38</v>
      </c>
      <c r="O368" s="21"/>
      <c r="P368" s="58" t="s">
        <v>8</v>
      </c>
      <c r="Q368" s="21" t="s">
        <v>9</v>
      </c>
      <c r="R368" s="21"/>
      <c r="S368" s="59" t="s">
        <v>138</v>
      </c>
      <c r="T368" s="21" t="s">
        <v>9</v>
      </c>
      <c r="U368" s="26"/>
      <c r="V368" s="38" t="s">
        <v>0</v>
      </c>
      <c r="W368" s="122" t="s">
        <v>49</v>
      </c>
      <c r="X368" s="122" t="s">
        <v>50</v>
      </c>
      <c r="Y368" s="50"/>
    </row>
    <row r="369" spans="1:25" ht="12.75">
      <c r="A369" s="83">
        <v>1</v>
      </c>
      <c r="B369" s="39"/>
      <c r="C369" s="11"/>
      <c r="D369" s="9"/>
      <c r="E369" s="9"/>
      <c r="F369" s="9"/>
      <c r="G369" s="11"/>
      <c r="H369" s="11"/>
      <c r="I369" s="11"/>
      <c r="J369" s="21">
        <f>VLOOKUP(C369,Points!$A$3:$H$15,2)+VLOOKUP(D369,Points!$A$3:$H$15,3)+VLOOKUP(E369,Points!$A$3:$H$15,4)+VLOOKUP(F369,Points!$A$3:$H$15,5)+VLOOKUP(G369,Points!$A$3:$H$15,6)+VLOOKUP(H369,Points!$A$3:$H$15,7)+VLOOKUP(I369,Points!$A$3:$H$15,8)</f>
        <v>0</v>
      </c>
      <c r="K369" s="25"/>
      <c r="L369" s="58" t="s">
        <v>94</v>
      </c>
      <c r="M369" s="9"/>
      <c r="N369" s="8">
        <f>SUM(M369:M371)+(IF(S369="Large Model","1",IF(S370="Large Model","1",IF(S371="Large Model","1",IF(S372="Large Model","1","0")))))</f>
        <v>0</v>
      </c>
      <c r="O369" s="21"/>
      <c r="P369" s="36"/>
      <c r="Q369" s="21" t="str">
        <f>IF(P369="","0",VLOOKUP(P369,Points!$Q$3:$R$102,2))</f>
        <v>0</v>
      </c>
      <c r="R369" s="21"/>
      <c r="S369" s="35"/>
      <c r="T369" s="21" t="str">
        <f>IF(S369="","0",VLOOKUP(S369,Points!$M$3:$N$102,2))</f>
        <v>0</v>
      </c>
      <c r="U369" s="26"/>
      <c r="V369" s="70">
        <f>SUM(J369:J371)+SUM(H375:H378)+N371+SUM(N375:N378)+SUM(Q369:Q372)+SUM(Q375:Q378)+SUM(T369:T372)+SUM(T375:T378)</f>
        <v>0</v>
      </c>
      <c r="W369" s="122"/>
      <c r="X369" s="122"/>
      <c r="Y369" s="50"/>
    </row>
    <row r="370" spans="1:25" ht="12.75">
      <c r="A370" s="83">
        <v>2</v>
      </c>
      <c r="B370" s="39"/>
      <c r="C370" s="19"/>
      <c r="D370" s="18"/>
      <c r="E370" s="9"/>
      <c r="F370" s="10"/>
      <c r="G370" s="12"/>
      <c r="H370" s="13"/>
      <c r="I370" s="14"/>
      <c r="J370" s="21">
        <f>VLOOKUP(D370,Points!$A$3:$H$15,3)+VLOOKUP(E370,Points!$A$3:$H$15,4)+VLOOKUP(F370,Points!$A$3:$H$15,5)</f>
        <v>0</v>
      </c>
      <c r="K370" s="25"/>
      <c r="L370" s="58" t="s">
        <v>10</v>
      </c>
      <c r="M370" s="9"/>
      <c r="N370" s="21" t="s">
        <v>9</v>
      </c>
      <c r="O370" s="21"/>
      <c r="P370" s="36"/>
      <c r="Q370" s="21" t="str">
        <f>IF(P370="","0",VLOOKUP(P370,Points!$Q$3:$R$102,2))</f>
        <v>0</v>
      </c>
      <c r="R370" s="21"/>
      <c r="S370" s="35"/>
      <c r="T370" s="21" t="str">
        <f>IF(S370="","0",VLOOKUP(S370,Points!$M$3:$N$102,2))</f>
        <v>0</v>
      </c>
      <c r="U370" s="26"/>
      <c r="V370" s="25"/>
      <c r="W370" s="122"/>
      <c r="X370" s="122"/>
      <c r="Y370" s="50"/>
    </row>
    <row r="371" spans="1:25" ht="12.75">
      <c r="A371" s="84">
        <v>3</v>
      </c>
      <c r="B371" s="39"/>
      <c r="C371" s="20"/>
      <c r="D371" s="18"/>
      <c r="E371" s="9"/>
      <c r="F371" s="10"/>
      <c r="G371" s="15"/>
      <c r="H371" s="16"/>
      <c r="I371" s="17"/>
      <c r="J371" s="21">
        <f>VLOOKUP(C371,Points!$A$3:$H$15,2)+VLOOKUP(D371,Points!$A$3:$H$15,3)+VLOOKUP(E371,Points!$A$3:$H$15,4)+VLOOKUP(F371,Points!$A$3:$H$15,5)+VLOOKUP(G371,Points!$A$3:$H$15,6)+VLOOKUP(H371,Points!$A$3:$H$15,7)+VLOOKUP(I371,Points!$A$3:$H$15,8)</f>
        <v>0</v>
      </c>
      <c r="K371" s="25"/>
      <c r="L371" s="58" t="s">
        <v>37</v>
      </c>
      <c r="M371" s="9"/>
      <c r="N371" s="21">
        <f>VLOOKUP(M369,Points!$A$3:$J$15,10)+IF(M370="","0",Points!$J$17)+IF(M371="","0",Points!$J$18)+IF(M372="","0",Points!$J$19)</f>
        <v>0</v>
      </c>
      <c r="O371" s="25"/>
      <c r="P371" s="36"/>
      <c r="Q371" s="21" t="str">
        <f>IF(P371="","0",VLOOKUP(P371,Points!$Q$3:$R$102,2))</f>
        <v>0</v>
      </c>
      <c r="R371" s="21"/>
      <c r="S371" s="35"/>
      <c r="T371" s="21" t="str">
        <f>IF(S371="","0",VLOOKUP(S371,Points!$M$3:$N$102,2))</f>
        <v>0</v>
      </c>
      <c r="U371" s="26"/>
      <c r="V371" s="40"/>
      <c r="W371" s="122"/>
      <c r="X371" s="122"/>
      <c r="Y371" s="50"/>
    </row>
    <row r="372" spans="1:25" ht="12.75">
      <c r="A372" s="76"/>
      <c r="B372" s="76"/>
      <c r="C372" s="76"/>
      <c r="D372" s="76"/>
      <c r="E372" s="76"/>
      <c r="F372" s="76"/>
      <c r="G372" s="76"/>
      <c r="H372" s="76"/>
      <c r="I372" s="76"/>
      <c r="J372" s="25"/>
      <c r="K372" s="25"/>
      <c r="L372" s="111" t="s">
        <v>174</v>
      </c>
      <c r="M372" s="73" t="str">
        <f>(IF(S369="Large Model","Yes",IF(S370="Large Model","Yes",IF(S371="Large Model","Yes",IF(S372="Large Model","Yes","No")))))</f>
        <v>No</v>
      </c>
      <c r="N372" s="25"/>
      <c r="O372" s="25"/>
      <c r="P372" s="36"/>
      <c r="Q372" s="21" t="str">
        <f>IF(P372="","0",VLOOKUP(P372,Points!$Q$3:$R$102,2))</f>
        <v>0</v>
      </c>
      <c r="R372" s="21"/>
      <c r="S372" s="35"/>
      <c r="T372" s="21" t="str">
        <f>IF(S372="","0",VLOOKUP(S372,Points!$M$3:$N$102,2))</f>
        <v>0</v>
      </c>
      <c r="U372" s="26"/>
      <c r="V372" s="40"/>
      <c r="W372" s="8"/>
      <c r="X372" s="56">
        <f>SUM(V369*W372)</f>
        <v>0</v>
      </c>
      <c r="Y372" s="50"/>
    </row>
    <row r="373" spans="1:25" ht="12.75">
      <c r="A373" s="49"/>
      <c r="B373" s="123"/>
      <c r="C373" s="26"/>
      <c r="D373" s="26"/>
      <c r="E373" s="26"/>
      <c r="F373" s="26"/>
      <c r="G373" s="26"/>
      <c r="H373" s="26"/>
      <c r="I373" s="26"/>
      <c r="J373" s="25"/>
      <c r="K373" s="25"/>
      <c r="L373" s="26"/>
      <c r="M373" s="26"/>
      <c r="N373" s="26"/>
      <c r="O373" s="26"/>
      <c r="P373" s="75"/>
      <c r="Q373" s="25"/>
      <c r="R373" s="25"/>
      <c r="S373" s="25"/>
      <c r="T373" s="25"/>
      <c r="U373" s="25"/>
      <c r="V373" s="25"/>
      <c r="W373" s="26"/>
      <c r="X373" s="42"/>
      <c r="Y373" s="50"/>
    </row>
    <row r="374" spans="1:25" ht="12.75">
      <c r="A374" s="49"/>
      <c r="B374" s="124"/>
      <c r="C374" s="26"/>
      <c r="D374" s="126" t="s">
        <v>121</v>
      </c>
      <c r="E374" s="127"/>
      <c r="F374" s="127"/>
      <c r="G374" s="128"/>
      <c r="H374" s="21" t="s">
        <v>9</v>
      </c>
      <c r="I374" s="26"/>
      <c r="J374" s="40"/>
      <c r="K374" s="40"/>
      <c r="L374" s="129" t="s">
        <v>29</v>
      </c>
      <c r="M374" s="129"/>
      <c r="N374" s="21" t="s">
        <v>9</v>
      </c>
      <c r="O374" s="42"/>
      <c r="P374" s="58" t="s">
        <v>190</v>
      </c>
      <c r="Q374" s="21" t="s">
        <v>9</v>
      </c>
      <c r="R374" s="21"/>
      <c r="S374" s="59" t="s">
        <v>51</v>
      </c>
      <c r="T374" s="77" t="s">
        <v>9</v>
      </c>
      <c r="U374" s="40"/>
      <c r="V374" s="76"/>
      <c r="W374" s="76"/>
      <c r="X374" s="76"/>
      <c r="Y374" s="50"/>
    </row>
    <row r="375" spans="1:25" ht="12.75">
      <c r="A375" s="49"/>
      <c r="B375" s="124"/>
      <c r="C375" s="26"/>
      <c r="D375" s="118"/>
      <c r="E375" s="119"/>
      <c r="F375" s="119"/>
      <c r="G375" s="120"/>
      <c r="H375" s="21" t="str">
        <f>IF(D375="","0",VLOOKUP(D375,Points!$Y$3:$Z$102,2))</f>
        <v>0</v>
      </c>
      <c r="I375" s="26"/>
      <c r="J375" s="40"/>
      <c r="K375" s="41" t="s">
        <v>40</v>
      </c>
      <c r="L375" s="121"/>
      <c r="M375" s="121"/>
      <c r="N375" s="21" t="str">
        <f>IF(L375="","0",VLOOKUP(L375,Points!$U$3:$V$102,2))</f>
        <v>0</v>
      </c>
      <c r="O375" s="42"/>
      <c r="P375" s="36"/>
      <c r="Q375" s="21" t="str">
        <f>IF(P375="","0",VLOOKUP(P375,Points!$Q$3:$R$102,2))</f>
        <v>0</v>
      </c>
      <c r="R375" s="26"/>
      <c r="S375" s="35"/>
      <c r="T375" s="28"/>
      <c r="U375" s="40"/>
      <c r="V375" s="76"/>
      <c r="W375" s="76"/>
      <c r="X375" s="76"/>
      <c r="Y375" s="50"/>
    </row>
    <row r="376" spans="1:25" ht="12.75">
      <c r="A376" s="49"/>
      <c r="B376" s="125"/>
      <c r="C376" s="26"/>
      <c r="D376" s="118"/>
      <c r="E376" s="119"/>
      <c r="F376" s="119"/>
      <c r="G376" s="120"/>
      <c r="H376" s="21" t="str">
        <f>IF(D376="","0",VLOOKUP(D376,Points!$Y$3:$Z$102,2))</f>
        <v>0</v>
      </c>
      <c r="I376" s="26"/>
      <c r="J376" s="40"/>
      <c r="K376" s="41" t="s">
        <v>41</v>
      </c>
      <c r="L376" s="121"/>
      <c r="M376" s="121"/>
      <c r="N376" s="21" t="str">
        <f>IF(L376="","0",ROUNDUP((VLOOKUP(L376,Points!$U$3:$V$102,2)/2),0))</f>
        <v>0</v>
      </c>
      <c r="O376" s="42"/>
      <c r="P376" s="36"/>
      <c r="Q376" s="21" t="str">
        <f>IF(P376="","0",VLOOKUP(P376,Points!$Q$3:$R$102,2))</f>
        <v>0</v>
      </c>
      <c r="R376" s="26"/>
      <c r="S376" s="35"/>
      <c r="T376" s="28"/>
      <c r="U376" s="40"/>
      <c r="V376" s="76"/>
      <c r="W376" s="76"/>
      <c r="X376" s="76"/>
      <c r="Y376" s="50"/>
    </row>
    <row r="377" spans="1:25" ht="12.75">
      <c r="A377" s="49"/>
      <c r="B377" s="76"/>
      <c r="C377" s="26"/>
      <c r="D377" s="118"/>
      <c r="E377" s="119"/>
      <c r="F377" s="119"/>
      <c r="G377" s="120"/>
      <c r="H377" s="21" t="str">
        <f>IF(D377="","0",VLOOKUP(D377,Points!$Y$3:$Z$102,2))</f>
        <v>0</v>
      </c>
      <c r="I377" s="26"/>
      <c r="J377" s="40"/>
      <c r="K377" s="41" t="s">
        <v>40</v>
      </c>
      <c r="L377" s="121"/>
      <c r="M377" s="121"/>
      <c r="N377" s="21" t="str">
        <f>IF(L377="","0",VLOOKUP(L377,Points!$U$3:$V$102,2))</f>
        <v>0</v>
      </c>
      <c r="O377" s="42"/>
      <c r="P377" s="36"/>
      <c r="Q377" s="21" t="str">
        <f>IF(P377="","0",VLOOKUP(P377,Points!$Q$3:$R$102,2))</f>
        <v>0</v>
      </c>
      <c r="R377" s="21"/>
      <c r="S377" s="35"/>
      <c r="T377" s="28"/>
      <c r="U377" s="40"/>
      <c r="V377" s="76"/>
      <c r="W377" s="76"/>
      <c r="X377" s="76"/>
      <c r="Y377" s="50"/>
    </row>
    <row r="378" spans="1:25" ht="12.75">
      <c r="A378" s="49"/>
      <c r="B378" s="75" t="str">
        <f>IF(V369&gt;Points!$A$17,"Elite","Core")</f>
        <v>Core</v>
      </c>
      <c r="C378" s="26"/>
      <c r="D378" s="118"/>
      <c r="E378" s="119"/>
      <c r="F378" s="119"/>
      <c r="G378" s="120"/>
      <c r="H378" s="21" t="str">
        <f>IF(D378="","0",VLOOKUP(D378,Points!$Y$3:$Z$102,2))</f>
        <v>0</v>
      </c>
      <c r="I378" s="26"/>
      <c r="J378" s="40"/>
      <c r="K378" s="41" t="s">
        <v>41</v>
      </c>
      <c r="L378" s="121"/>
      <c r="M378" s="121"/>
      <c r="N378" s="21" t="str">
        <f>IF(L378="","0",ROUNDUP((VLOOKUP(L378,Points!$U$3:$V$102,2)/2),0))</f>
        <v>0</v>
      </c>
      <c r="O378" s="42"/>
      <c r="P378" s="36"/>
      <c r="Q378" s="21" t="str">
        <f>IF(P378="","0",VLOOKUP(P378,Points!$Q$3:$R$102,2))</f>
        <v>0</v>
      </c>
      <c r="R378" s="21"/>
      <c r="S378" s="35"/>
      <c r="T378" s="28"/>
      <c r="U378" s="40"/>
      <c r="V378" s="76"/>
      <c r="W378" s="76"/>
      <c r="X378" s="76"/>
      <c r="Y378" s="50"/>
    </row>
    <row r="379" spans="1:25" ht="12.75">
      <c r="A379" s="51"/>
      <c r="B379" s="81"/>
      <c r="C379" s="53"/>
      <c r="D379" s="53"/>
      <c r="E379" s="53"/>
      <c r="F379" s="53"/>
      <c r="G379" s="53"/>
      <c r="H379" s="53"/>
      <c r="I379" s="53"/>
      <c r="J379" s="52"/>
      <c r="K379" s="52"/>
      <c r="L379" s="54"/>
      <c r="M379" s="54"/>
      <c r="N379" s="54"/>
      <c r="O379" s="54"/>
      <c r="P379" s="80"/>
      <c r="Q379" s="52"/>
      <c r="R379" s="52"/>
      <c r="S379" s="52"/>
      <c r="T379" s="52"/>
      <c r="U379" s="52"/>
      <c r="V379" s="52"/>
      <c r="W379" s="54"/>
      <c r="X379" s="54"/>
      <c r="Y379" s="55"/>
    </row>
  </sheetData>
  <mergeCells count="351">
    <mergeCell ref="D377:G377"/>
    <mergeCell ref="L377:M377"/>
    <mergeCell ref="D378:G378"/>
    <mergeCell ref="L378:M378"/>
    <mergeCell ref="W368:W371"/>
    <mergeCell ref="X368:X371"/>
    <mergeCell ref="B373:B376"/>
    <mergeCell ref="D374:G374"/>
    <mergeCell ref="L374:M374"/>
    <mergeCell ref="D375:G375"/>
    <mergeCell ref="L375:M375"/>
    <mergeCell ref="D376:G376"/>
    <mergeCell ref="L376:M376"/>
    <mergeCell ref="D363:G363"/>
    <mergeCell ref="L363:M363"/>
    <mergeCell ref="D364:G364"/>
    <mergeCell ref="L364:M364"/>
    <mergeCell ref="W354:W357"/>
    <mergeCell ref="X354:X357"/>
    <mergeCell ref="B359:B362"/>
    <mergeCell ref="D360:G360"/>
    <mergeCell ref="L360:M360"/>
    <mergeCell ref="D361:G361"/>
    <mergeCell ref="L361:M361"/>
    <mergeCell ref="D362:G362"/>
    <mergeCell ref="L362:M362"/>
    <mergeCell ref="D349:G349"/>
    <mergeCell ref="L349:M349"/>
    <mergeCell ref="D350:G350"/>
    <mergeCell ref="L350:M350"/>
    <mergeCell ref="W340:W343"/>
    <mergeCell ref="X340:X343"/>
    <mergeCell ref="B345:B348"/>
    <mergeCell ref="D346:G346"/>
    <mergeCell ref="L346:M346"/>
    <mergeCell ref="D347:G347"/>
    <mergeCell ref="L347:M347"/>
    <mergeCell ref="D348:G348"/>
    <mergeCell ref="L348:M348"/>
    <mergeCell ref="D335:G335"/>
    <mergeCell ref="L335:M335"/>
    <mergeCell ref="D336:G336"/>
    <mergeCell ref="L336:M336"/>
    <mergeCell ref="W326:W329"/>
    <mergeCell ref="X326:X329"/>
    <mergeCell ref="B331:B334"/>
    <mergeCell ref="D332:G332"/>
    <mergeCell ref="L332:M332"/>
    <mergeCell ref="D333:G333"/>
    <mergeCell ref="L333:M333"/>
    <mergeCell ref="D334:G334"/>
    <mergeCell ref="L334:M334"/>
    <mergeCell ref="D321:G321"/>
    <mergeCell ref="L321:M321"/>
    <mergeCell ref="D322:G322"/>
    <mergeCell ref="L322:M322"/>
    <mergeCell ref="W312:W315"/>
    <mergeCell ref="X312:X315"/>
    <mergeCell ref="B317:B320"/>
    <mergeCell ref="D318:G318"/>
    <mergeCell ref="L318:M318"/>
    <mergeCell ref="D319:G319"/>
    <mergeCell ref="L319:M319"/>
    <mergeCell ref="D320:G320"/>
    <mergeCell ref="L320:M320"/>
    <mergeCell ref="D307:G307"/>
    <mergeCell ref="L307:M307"/>
    <mergeCell ref="D308:G308"/>
    <mergeCell ref="L308:M308"/>
    <mergeCell ref="W298:W301"/>
    <mergeCell ref="X298:X301"/>
    <mergeCell ref="B303:B306"/>
    <mergeCell ref="D304:G304"/>
    <mergeCell ref="L304:M304"/>
    <mergeCell ref="D305:G305"/>
    <mergeCell ref="L305:M305"/>
    <mergeCell ref="D306:G306"/>
    <mergeCell ref="L306:M306"/>
    <mergeCell ref="D293:G293"/>
    <mergeCell ref="L293:M293"/>
    <mergeCell ref="D294:G294"/>
    <mergeCell ref="L294:M294"/>
    <mergeCell ref="W284:W287"/>
    <mergeCell ref="X284:X287"/>
    <mergeCell ref="B289:B292"/>
    <mergeCell ref="D290:G290"/>
    <mergeCell ref="L290:M290"/>
    <mergeCell ref="D291:G291"/>
    <mergeCell ref="L291:M291"/>
    <mergeCell ref="D292:G292"/>
    <mergeCell ref="L292:M292"/>
    <mergeCell ref="D279:G279"/>
    <mergeCell ref="L279:M279"/>
    <mergeCell ref="D280:G280"/>
    <mergeCell ref="L280:M280"/>
    <mergeCell ref="W270:W273"/>
    <mergeCell ref="X270:X273"/>
    <mergeCell ref="B275:B278"/>
    <mergeCell ref="D276:G276"/>
    <mergeCell ref="L276:M276"/>
    <mergeCell ref="D277:G277"/>
    <mergeCell ref="L277:M277"/>
    <mergeCell ref="D278:G278"/>
    <mergeCell ref="L278:M278"/>
    <mergeCell ref="D265:G265"/>
    <mergeCell ref="L265:M265"/>
    <mergeCell ref="D266:G266"/>
    <mergeCell ref="L266:M266"/>
    <mergeCell ref="W256:W259"/>
    <mergeCell ref="X256:X259"/>
    <mergeCell ref="B261:B264"/>
    <mergeCell ref="D262:G262"/>
    <mergeCell ref="L262:M262"/>
    <mergeCell ref="D263:G263"/>
    <mergeCell ref="L263:M263"/>
    <mergeCell ref="D264:G264"/>
    <mergeCell ref="L264:M264"/>
    <mergeCell ref="D251:G251"/>
    <mergeCell ref="L251:M251"/>
    <mergeCell ref="D252:G252"/>
    <mergeCell ref="L252:M252"/>
    <mergeCell ref="W242:W245"/>
    <mergeCell ref="X242:X245"/>
    <mergeCell ref="B247:B250"/>
    <mergeCell ref="D248:G248"/>
    <mergeCell ref="L248:M248"/>
    <mergeCell ref="D249:G249"/>
    <mergeCell ref="L249:M249"/>
    <mergeCell ref="D250:G250"/>
    <mergeCell ref="L250:M250"/>
    <mergeCell ref="D237:G237"/>
    <mergeCell ref="L237:M237"/>
    <mergeCell ref="D238:G238"/>
    <mergeCell ref="L238:M238"/>
    <mergeCell ref="W228:W231"/>
    <mergeCell ref="X228:X231"/>
    <mergeCell ref="B233:B236"/>
    <mergeCell ref="D234:G234"/>
    <mergeCell ref="L234:M234"/>
    <mergeCell ref="D235:G235"/>
    <mergeCell ref="L235:M235"/>
    <mergeCell ref="D236:G236"/>
    <mergeCell ref="L236:M236"/>
    <mergeCell ref="D223:G223"/>
    <mergeCell ref="L223:M223"/>
    <mergeCell ref="D224:G224"/>
    <mergeCell ref="L224:M224"/>
    <mergeCell ref="W214:W217"/>
    <mergeCell ref="X214:X217"/>
    <mergeCell ref="B219:B222"/>
    <mergeCell ref="D220:G220"/>
    <mergeCell ref="L220:M220"/>
    <mergeCell ref="D221:G221"/>
    <mergeCell ref="L221:M221"/>
    <mergeCell ref="D222:G222"/>
    <mergeCell ref="L222:M222"/>
    <mergeCell ref="D209:G209"/>
    <mergeCell ref="L209:M209"/>
    <mergeCell ref="D210:G210"/>
    <mergeCell ref="L210:M210"/>
    <mergeCell ref="W200:W203"/>
    <mergeCell ref="X200:X203"/>
    <mergeCell ref="B205:B208"/>
    <mergeCell ref="D206:G206"/>
    <mergeCell ref="L206:M206"/>
    <mergeCell ref="D207:G207"/>
    <mergeCell ref="L207:M207"/>
    <mergeCell ref="D208:G208"/>
    <mergeCell ref="L208:M208"/>
    <mergeCell ref="D195:G195"/>
    <mergeCell ref="L195:M195"/>
    <mergeCell ref="D196:G196"/>
    <mergeCell ref="L196:M196"/>
    <mergeCell ref="W186:W189"/>
    <mergeCell ref="X186:X189"/>
    <mergeCell ref="B191:B194"/>
    <mergeCell ref="D192:G192"/>
    <mergeCell ref="L192:M192"/>
    <mergeCell ref="D193:G193"/>
    <mergeCell ref="L193:M193"/>
    <mergeCell ref="D194:G194"/>
    <mergeCell ref="L194:M194"/>
    <mergeCell ref="D181:G181"/>
    <mergeCell ref="L181:M181"/>
    <mergeCell ref="D182:G182"/>
    <mergeCell ref="L182:M182"/>
    <mergeCell ref="W172:W175"/>
    <mergeCell ref="X172:X175"/>
    <mergeCell ref="B177:B180"/>
    <mergeCell ref="D178:G178"/>
    <mergeCell ref="L178:M178"/>
    <mergeCell ref="D179:G179"/>
    <mergeCell ref="L179:M179"/>
    <mergeCell ref="D180:G180"/>
    <mergeCell ref="L180:M180"/>
    <mergeCell ref="D167:G167"/>
    <mergeCell ref="L167:M167"/>
    <mergeCell ref="D168:G168"/>
    <mergeCell ref="L168:M168"/>
    <mergeCell ref="W158:W161"/>
    <mergeCell ref="X158:X161"/>
    <mergeCell ref="B163:B166"/>
    <mergeCell ref="D164:G164"/>
    <mergeCell ref="L164:M164"/>
    <mergeCell ref="D165:G165"/>
    <mergeCell ref="L165:M165"/>
    <mergeCell ref="D166:G166"/>
    <mergeCell ref="L166:M166"/>
    <mergeCell ref="D153:G153"/>
    <mergeCell ref="L153:M153"/>
    <mergeCell ref="D154:G154"/>
    <mergeCell ref="L154:M154"/>
    <mergeCell ref="W144:W147"/>
    <mergeCell ref="X144:X147"/>
    <mergeCell ref="B149:B152"/>
    <mergeCell ref="D150:G150"/>
    <mergeCell ref="L150:M150"/>
    <mergeCell ref="D151:G151"/>
    <mergeCell ref="L151:M151"/>
    <mergeCell ref="D152:G152"/>
    <mergeCell ref="L152:M152"/>
    <mergeCell ref="D139:G139"/>
    <mergeCell ref="L139:M139"/>
    <mergeCell ref="D140:G140"/>
    <mergeCell ref="L140:M140"/>
    <mergeCell ref="W130:W133"/>
    <mergeCell ref="X130:X133"/>
    <mergeCell ref="B135:B138"/>
    <mergeCell ref="D136:G136"/>
    <mergeCell ref="L136:M136"/>
    <mergeCell ref="D137:G137"/>
    <mergeCell ref="L137:M137"/>
    <mergeCell ref="D138:G138"/>
    <mergeCell ref="L138:M138"/>
    <mergeCell ref="D125:G125"/>
    <mergeCell ref="L125:M125"/>
    <mergeCell ref="D126:G126"/>
    <mergeCell ref="L126:M126"/>
    <mergeCell ref="W116:W119"/>
    <mergeCell ref="X116:X119"/>
    <mergeCell ref="B121:B124"/>
    <mergeCell ref="D122:G122"/>
    <mergeCell ref="L122:M122"/>
    <mergeCell ref="D123:G123"/>
    <mergeCell ref="L123:M123"/>
    <mergeCell ref="D124:G124"/>
    <mergeCell ref="L124:M124"/>
    <mergeCell ref="D111:G111"/>
    <mergeCell ref="L111:M111"/>
    <mergeCell ref="D112:G112"/>
    <mergeCell ref="L112:M112"/>
    <mergeCell ref="W102:W105"/>
    <mergeCell ref="X102:X105"/>
    <mergeCell ref="B107:B110"/>
    <mergeCell ref="D108:G108"/>
    <mergeCell ref="L108:M108"/>
    <mergeCell ref="D109:G109"/>
    <mergeCell ref="L109:M109"/>
    <mergeCell ref="D110:G110"/>
    <mergeCell ref="L110:M110"/>
    <mergeCell ref="D97:G97"/>
    <mergeCell ref="L97:M97"/>
    <mergeCell ref="D98:G98"/>
    <mergeCell ref="L98:M98"/>
    <mergeCell ref="W88:W91"/>
    <mergeCell ref="X88:X91"/>
    <mergeCell ref="B93:B96"/>
    <mergeCell ref="D94:G94"/>
    <mergeCell ref="L94:M94"/>
    <mergeCell ref="D95:G95"/>
    <mergeCell ref="L95:M95"/>
    <mergeCell ref="D96:G96"/>
    <mergeCell ref="L96:M96"/>
    <mergeCell ref="D83:G83"/>
    <mergeCell ref="L83:M83"/>
    <mergeCell ref="D84:G84"/>
    <mergeCell ref="L84:M84"/>
    <mergeCell ref="W74:W77"/>
    <mergeCell ref="X74:X77"/>
    <mergeCell ref="B79:B82"/>
    <mergeCell ref="D80:G80"/>
    <mergeCell ref="L80:M80"/>
    <mergeCell ref="D81:G81"/>
    <mergeCell ref="L81:M81"/>
    <mergeCell ref="D82:G82"/>
    <mergeCell ref="L82:M82"/>
    <mergeCell ref="D69:G69"/>
    <mergeCell ref="L69:M69"/>
    <mergeCell ref="D70:G70"/>
    <mergeCell ref="L70:M70"/>
    <mergeCell ref="W60:W63"/>
    <mergeCell ref="X60:X63"/>
    <mergeCell ref="B65:B68"/>
    <mergeCell ref="D66:G66"/>
    <mergeCell ref="L66:M66"/>
    <mergeCell ref="D67:G67"/>
    <mergeCell ref="L67:M67"/>
    <mergeCell ref="D68:G68"/>
    <mergeCell ref="L68:M68"/>
    <mergeCell ref="D55:G55"/>
    <mergeCell ref="L55:M55"/>
    <mergeCell ref="D56:G56"/>
    <mergeCell ref="L56:M56"/>
    <mergeCell ref="W46:W49"/>
    <mergeCell ref="X46:X49"/>
    <mergeCell ref="B51:B54"/>
    <mergeCell ref="D52:G52"/>
    <mergeCell ref="L52:M52"/>
    <mergeCell ref="D53:G53"/>
    <mergeCell ref="L53:M53"/>
    <mergeCell ref="D54:G54"/>
    <mergeCell ref="L54:M54"/>
    <mergeCell ref="D41:G41"/>
    <mergeCell ref="L41:M41"/>
    <mergeCell ref="D42:G42"/>
    <mergeCell ref="L42:M42"/>
    <mergeCell ref="W32:W35"/>
    <mergeCell ref="X32:X35"/>
    <mergeCell ref="B37:B40"/>
    <mergeCell ref="D38:G38"/>
    <mergeCell ref="L38:M38"/>
    <mergeCell ref="D39:G39"/>
    <mergeCell ref="L39:M39"/>
    <mergeCell ref="D40:G40"/>
    <mergeCell ref="L40:M40"/>
    <mergeCell ref="D27:G27"/>
    <mergeCell ref="L27:M27"/>
    <mergeCell ref="D28:G28"/>
    <mergeCell ref="L28:M28"/>
    <mergeCell ref="W18:W21"/>
    <mergeCell ref="X18:X21"/>
    <mergeCell ref="B23:B26"/>
    <mergeCell ref="D24:G24"/>
    <mergeCell ref="L24:M24"/>
    <mergeCell ref="D25:G25"/>
    <mergeCell ref="L25:M25"/>
    <mergeCell ref="D26:G26"/>
    <mergeCell ref="L26:M26"/>
    <mergeCell ref="D13:G13"/>
    <mergeCell ref="L13:M13"/>
    <mergeCell ref="D14:G14"/>
    <mergeCell ref="L14:M14"/>
    <mergeCell ref="W4:W7"/>
    <mergeCell ref="X4:X7"/>
    <mergeCell ref="B9:B12"/>
    <mergeCell ref="D10:G10"/>
    <mergeCell ref="L10:M10"/>
    <mergeCell ref="D11:G11"/>
    <mergeCell ref="L11:M11"/>
    <mergeCell ref="D12:G12"/>
    <mergeCell ref="L12:M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zoomScale="75" zoomScaleNormal="75" workbookViewId="0" topLeftCell="A1">
      <selection activeCell="U24" sqref="U24"/>
    </sheetView>
  </sheetViews>
  <sheetFormatPr defaultColWidth="9.140625" defaultRowHeight="12.75"/>
  <cols>
    <col min="1" max="1" width="7.57421875" style="1" customWidth="1"/>
    <col min="2" max="8" width="5.57421875" style="1" customWidth="1"/>
    <col min="9" max="9" width="2.140625" style="1" customWidth="1"/>
    <col min="10" max="12" width="5.57421875" style="1" customWidth="1"/>
    <col min="13" max="13" width="16.7109375" style="1" bestFit="1" customWidth="1"/>
    <col min="14" max="15" width="5.57421875" style="1" customWidth="1"/>
    <col min="16" max="16" width="3.7109375" style="24" customWidth="1"/>
    <col min="17" max="17" width="19.57421875" style="0" bestFit="1" customWidth="1"/>
    <col min="18" max="18" width="5.7109375" style="3" customWidth="1"/>
    <col min="19" max="19" width="5.57421875" style="1" customWidth="1"/>
    <col min="20" max="20" width="3.7109375" style="24" customWidth="1"/>
    <col min="21" max="21" width="14.57421875" style="5" bestFit="1" customWidth="1"/>
    <col min="22" max="22" width="5.7109375" style="1" customWidth="1"/>
    <col min="23" max="23" width="5.7109375" style="32" customWidth="1"/>
    <col min="24" max="24" width="3.7109375" style="24" customWidth="1"/>
    <col min="25" max="25" width="15.140625" style="0" bestFit="1" customWidth="1"/>
    <col min="26" max="26" width="5.7109375" style="1" customWidth="1"/>
  </cols>
  <sheetData>
    <row r="1" spans="1:19" ht="12.75">
      <c r="A1" s="37" t="s">
        <v>42</v>
      </c>
      <c r="B1" s="137" t="s">
        <v>27</v>
      </c>
      <c r="C1" s="137"/>
      <c r="D1" s="137"/>
      <c r="E1" s="137"/>
      <c r="F1" s="137"/>
      <c r="G1" s="137"/>
      <c r="H1" s="137"/>
      <c r="I1" s="137"/>
      <c r="J1" s="137"/>
      <c r="K1" s="3"/>
      <c r="L1" s="3"/>
      <c r="M1" s="3"/>
      <c r="N1" s="3"/>
      <c r="O1" s="3"/>
      <c r="S1" s="3"/>
    </row>
    <row r="2" spans="1:26" ht="12.75">
      <c r="A2" s="37" t="s">
        <v>28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"/>
      <c r="J2" s="29" t="s">
        <v>38</v>
      </c>
      <c r="K2" s="31"/>
      <c r="L2" s="34"/>
      <c r="M2" s="23" t="s">
        <v>133</v>
      </c>
      <c r="N2" s="29" t="s">
        <v>9</v>
      </c>
      <c r="O2" s="31"/>
      <c r="P2" s="34"/>
      <c r="Q2" s="23" t="s">
        <v>43</v>
      </c>
      <c r="R2" s="29" t="s">
        <v>9</v>
      </c>
      <c r="S2" s="31"/>
      <c r="T2" s="34"/>
      <c r="U2" s="30" t="s">
        <v>29</v>
      </c>
      <c r="V2" s="29" t="s">
        <v>9</v>
      </c>
      <c r="W2" s="31"/>
      <c r="X2" s="34"/>
      <c r="Y2" s="23" t="s">
        <v>121</v>
      </c>
      <c r="Z2" s="29" t="s">
        <v>9</v>
      </c>
    </row>
    <row r="3" spans="1:26" ht="12.75">
      <c r="A3" s="29">
        <v>0</v>
      </c>
      <c r="J3" s="1">
        <v>0</v>
      </c>
      <c r="L3" s="34">
        <v>1</v>
      </c>
      <c r="M3" s="5" t="s">
        <v>173</v>
      </c>
      <c r="N3" s="1">
        <v>5</v>
      </c>
      <c r="P3" s="34">
        <v>1</v>
      </c>
      <c r="Q3" t="s">
        <v>55</v>
      </c>
      <c r="R3" s="3">
        <v>12</v>
      </c>
      <c r="T3" s="34">
        <v>1</v>
      </c>
      <c r="U3" s="22" t="s">
        <v>30</v>
      </c>
      <c r="V3" s="3">
        <v>4</v>
      </c>
      <c r="W3" s="33"/>
      <c r="X3" s="34">
        <v>1</v>
      </c>
      <c r="Y3" t="s">
        <v>135</v>
      </c>
      <c r="Z3" s="1">
        <v>1</v>
      </c>
    </row>
    <row r="4" spans="1:26" ht="12.75">
      <c r="A4" s="29">
        <v>1</v>
      </c>
      <c r="E4" s="1">
        <v>0</v>
      </c>
      <c r="F4" s="1">
        <v>0</v>
      </c>
      <c r="G4" s="1">
        <v>0</v>
      </c>
      <c r="H4" s="1">
        <v>0</v>
      </c>
      <c r="J4" s="1">
        <v>1</v>
      </c>
      <c r="L4" s="34">
        <f>SUM(L3)+1</f>
        <v>2</v>
      </c>
      <c r="M4" s="116" t="s">
        <v>310</v>
      </c>
      <c r="N4" s="117">
        <v>18</v>
      </c>
      <c r="P4" s="34">
        <f>SUM(P3)+1</f>
        <v>2</v>
      </c>
      <c r="Q4" t="s">
        <v>56</v>
      </c>
      <c r="R4" s="3">
        <v>4</v>
      </c>
      <c r="T4" s="34">
        <f>SUM(T3)+1</f>
        <v>2</v>
      </c>
      <c r="U4" s="22" t="s">
        <v>26</v>
      </c>
      <c r="V4" s="3">
        <v>8</v>
      </c>
      <c r="X4" s="34">
        <f>SUM(X3)+1</f>
        <v>2</v>
      </c>
      <c r="Y4" t="s">
        <v>136</v>
      </c>
      <c r="Z4" s="1">
        <v>3</v>
      </c>
    </row>
    <row r="5" spans="1:26" ht="12.75">
      <c r="A5" s="29">
        <v>2</v>
      </c>
      <c r="C5" s="1">
        <v>0</v>
      </c>
      <c r="D5" s="1">
        <v>0</v>
      </c>
      <c r="E5" s="1">
        <v>1</v>
      </c>
      <c r="F5" s="1">
        <v>1</v>
      </c>
      <c r="G5" s="1">
        <f>SUM(G4+G24)</f>
        <v>10</v>
      </c>
      <c r="H5" s="1">
        <v>1</v>
      </c>
      <c r="J5" s="1">
        <v>2</v>
      </c>
      <c r="L5" s="34">
        <f aca="true" t="shared" si="0" ref="L5:L68">SUM(L4)+1</f>
        <v>3</v>
      </c>
      <c r="M5" t="s">
        <v>185</v>
      </c>
      <c r="N5" s="1">
        <v>-8</v>
      </c>
      <c r="P5" s="34">
        <f aca="true" t="shared" si="1" ref="P5:P52">SUM(P4)+1</f>
        <v>3</v>
      </c>
      <c r="Q5" t="s">
        <v>57</v>
      </c>
      <c r="R5" s="3">
        <v>2</v>
      </c>
      <c r="T5" s="34">
        <f aca="true" t="shared" si="2" ref="T5:T52">SUM(T4)+1</f>
        <v>3</v>
      </c>
      <c r="U5" s="22" t="s">
        <v>191</v>
      </c>
      <c r="V5" s="3">
        <v>4</v>
      </c>
      <c r="W5" s="33"/>
      <c r="X5" s="34">
        <f aca="true" t="shared" si="3" ref="X5:X68">SUM(X4)+1</f>
        <v>3</v>
      </c>
      <c r="Y5" t="s">
        <v>137</v>
      </c>
      <c r="Z5" s="1">
        <v>6</v>
      </c>
    </row>
    <row r="6" spans="1:26" ht="12.75">
      <c r="A6" s="29">
        <v>3</v>
      </c>
      <c r="C6" s="1">
        <v>1</v>
      </c>
      <c r="D6" s="1">
        <v>1</v>
      </c>
      <c r="E6" s="1">
        <v>2</v>
      </c>
      <c r="F6" s="1">
        <v>2</v>
      </c>
      <c r="G6" s="1">
        <f aca="true" t="shared" si="4" ref="G6:G12">SUM(G5+G25)</f>
        <v>25</v>
      </c>
      <c r="H6" s="1">
        <v>2</v>
      </c>
      <c r="J6" s="1">
        <v>4</v>
      </c>
      <c r="L6" s="34">
        <f t="shared" si="0"/>
        <v>4</v>
      </c>
      <c r="M6" t="s">
        <v>118</v>
      </c>
      <c r="N6" s="1">
        <v>-2</v>
      </c>
      <c r="P6" s="34">
        <f t="shared" si="1"/>
        <v>4</v>
      </c>
      <c r="Q6" t="s">
        <v>177</v>
      </c>
      <c r="R6" s="3">
        <v>5</v>
      </c>
      <c r="T6" s="34">
        <f t="shared" si="2"/>
        <v>4</v>
      </c>
      <c r="U6" s="22" t="s">
        <v>24</v>
      </c>
      <c r="V6" s="3">
        <v>4</v>
      </c>
      <c r="W6" s="33"/>
      <c r="X6" s="34">
        <f t="shared" si="3"/>
        <v>4</v>
      </c>
      <c r="Y6" s="5" t="s">
        <v>139</v>
      </c>
      <c r="Z6" s="1">
        <v>12</v>
      </c>
    </row>
    <row r="7" spans="1:26" ht="12.75">
      <c r="A7" s="29">
        <v>4</v>
      </c>
      <c r="C7" s="1">
        <v>3</v>
      </c>
      <c r="D7" s="1">
        <v>2</v>
      </c>
      <c r="E7" s="1">
        <v>4</v>
      </c>
      <c r="F7" s="1">
        <v>4</v>
      </c>
      <c r="G7" s="1">
        <f t="shared" si="4"/>
        <v>45</v>
      </c>
      <c r="H7" s="1">
        <v>3</v>
      </c>
      <c r="J7" s="1">
        <v>7</v>
      </c>
      <c r="L7" s="34">
        <f t="shared" si="0"/>
        <v>5</v>
      </c>
      <c r="M7" s="5" t="s">
        <v>64</v>
      </c>
      <c r="N7" s="1">
        <v>4</v>
      </c>
      <c r="P7" s="34">
        <f t="shared" si="1"/>
        <v>5</v>
      </c>
      <c r="Q7" s="5" t="s">
        <v>58</v>
      </c>
      <c r="R7" s="3">
        <v>2</v>
      </c>
      <c r="T7" s="34">
        <f t="shared" si="2"/>
        <v>5</v>
      </c>
      <c r="U7" s="22" t="s">
        <v>31</v>
      </c>
      <c r="V7" s="3">
        <v>8</v>
      </c>
      <c r="W7" s="33"/>
      <c r="X7" s="34">
        <f t="shared" si="3"/>
        <v>5</v>
      </c>
      <c r="Y7" t="s">
        <v>281</v>
      </c>
      <c r="Z7" s="1">
        <v>5</v>
      </c>
    </row>
    <row r="8" spans="1:26" ht="12.75">
      <c r="A8" s="29">
        <v>5</v>
      </c>
      <c r="B8" s="1">
        <v>0</v>
      </c>
      <c r="C8" s="1">
        <v>4</v>
      </c>
      <c r="D8" s="1">
        <v>4</v>
      </c>
      <c r="E8" s="1">
        <v>7</v>
      </c>
      <c r="F8" s="1">
        <v>7</v>
      </c>
      <c r="G8" s="1">
        <f t="shared" si="4"/>
        <v>70</v>
      </c>
      <c r="H8" s="1">
        <v>4</v>
      </c>
      <c r="J8" s="1">
        <v>11</v>
      </c>
      <c r="L8" s="34">
        <f t="shared" si="0"/>
        <v>6</v>
      </c>
      <c r="M8" s="5" t="s">
        <v>65</v>
      </c>
      <c r="N8" s="1">
        <v>6</v>
      </c>
      <c r="P8" s="34">
        <f t="shared" si="1"/>
        <v>6</v>
      </c>
      <c r="Q8" s="5" t="s">
        <v>59</v>
      </c>
      <c r="R8" s="3">
        <v>2</v>
      </c>
      <c r="T8" s="34">
        <f t="shared" si="2"/>
        <v>6</v>
      </c>
      <c r="U8" s="22" t="s">
        <v>11</v>
      </c>
      <c r="V8" s="3">
        <v>0</v>
      </c>
      <c r="W8" s="33"/>
      <c r="X8" s="34">
        <f t="shared" si="3"/>
        <v>6</v>
      </c>
      <c r="Y8" t="s">
        <v>180</v>
      </c>
      <c r="Z8" s="1">
        <v>8</v>
      </c>
    </row>
    <row r="9" spans="1:26" ht="12.75">
      <c r="A9" s="29">
        <v>6</v>
      </c>
      <c r="B9" s="1">
        <v>-4</v>
      </c>
      <c r="C9" s="1">
        <v>6</v>
      </c>
      <c r="D9" s="1">
        <v>6</v>
      </c>
      <c r="E9" s="1">
        <v>11</v>
      </c>
      <c r="F9" s="1">
        <v>11</v>
      </c>
      <c r="G9" s="1">
        <f t="shared" si="4"/>
        <v>100</v>
      </c>
      <c r="H9" s="1">
        <v>6</v>
      </c>
      <c r="J9" s="1">
        <v>15</v>
      </c>
      <c r="L9" s="34">
        <f t="shared" si="0"/>
        <v>7</v>
      </c>
      <c r="M9" s="5" t="s">
        <v>12</v>
      </c>
      <c r="N9" s="1">
        <v>8</v>
      </c>
      <c r="P9" s="34">
        <f t="shared" si="1"/>
        <v>7</v>
      </c>
      <c r="Q9" t="s">
        <v>153</v>
      </c>
      <c r="R9" s="3">
        <v>4</v>
      </c>
      <c r="T9" s="34">
        <f t="shared" si="2"/>
        <v>7</v>
      </c>
      <c r="U9" s="22" t="s">
        <v>32</v>
      </c>
      <c r="V9" s="115">
        <v>6</v>
      </c>
      <c r="W9" s="33"/>
      <c r="X9" s="34">
        <f t="shared" si="3"/>
        <v>7</v>
      </c>
      <c r="Y9" t="s">
        <v>120</v>
      </c>
      <c r="Z9" s="1">
        <v>2</v>
      </c>
    </row>
    <row r="10" spans="1:26" ht="12.75">
      <c r="A10" s="29">
        <v>7</v>
      </c>
      <c r="B10" s="1">
        <v>-2</v>
      </c>
      <c r="C10" s="1">
        <v>10</v>
      </c>
      <c r="D10" s="1">
        <v>10</v>
      </c>
      <c r="E10" s="1">
        <v>16</v>
      </c>
      <c r="F10" s="1">
        <v>16</v>
      </c>
      <c r="G10" s="1">
        <f t="shared" si="4"/>
        <v>135</v>
      </c>
      <c r="H10" s="1">
        <v>9</v>
      </c>
      <c r="J10" s="1">
        <v>20</v>
      </c>
      <c r="L10" s="34">
        <f t="shared" si="0"/>
        <v>8</v>
      </c>
      <c r="M10" t="s">
        <v>119</v>
      </c>
      <c r="N10" s="1">
        <v>-1</v>
      </c>
      <c r="P10" s="34">
        <f t="shared" si="1"/>
        <v>8</v>
      </c>
      <c r="Q10" t="s">
        <v>154</v>
      </c>
      <c r="R10" s="3">
        <v>10</v>
      </c>
      <c r="T10" s="34">
        <f t="shared" si="2"/>
        <v>8</v>
      </c>
      <c r="U10" s="22" t="s">
        <v>18</v>
      </c>
      <c r="V10" s="3">
        <v>1</v>
      </c>
      <c r="W10" s="33"/>
      <c r="X10" s="34">
        <f t="shared" si="3"/>
        <v>8</v>
      </c>
      <c r="Y10" s="5" t="s">
        <v>54</v>
      </c>
      <c r="Z10" s="1">
        <v>2</v>
      </c>
    </row>
    <row r="11" spans="1:26" ht="12.75">
      <c r="A11" s="29">
        <v>8</v>
      </c>
      <c r="B11" s="1">
        <v>0</v>
      </c>
      <c r="C11" s="1">
        <v>15</v>
      </c>
      <c r="D11" s="1">
        <v>15</v>
      </c>
      <c r="E11" s="1">
        <v>21</v>
      </c>
      <c r="F11" s="1">
        <v>21</v>
      </c>
      <c r="G11" s="1">
        <f t="shared" si="4"/>
        <v>175</v>
      </c>
      <c r="H11" s="1">
        <v>13</v>
      </c>
      <c r="J11" s="1">
        <v>28</v>
      </c>
      <c r="L11" s="34">
        <f t="shared" si="0"/>
        <v>9</v>
      </c>
      <c r="M11" t="s">
        <v>313</v>
      </c>
      <c r="N11" s="1">
        <v>8</v>
      </c>
      <c r="P11" s="34">
        <f t="shared" si="1"/>
        <v>9</v>
      </c>
      <c r="Q11" t="s">
        <v>155</v>
      </c>
      <c r="R11" s="3">
        <v>18</v>
      </c>
      <c r="T11" s="34">
        <f t="shared" si="2"/>
        <v>9</v>
      </c>
      <c r="U11" s="22" t="s">
        <v>21</v>
      </c>
      <c r="V11" s="3">
        <v>3</v>
      </c>
      <c r="W11" s="33"/>
      <c r="X11" s="34">
        <f t="shared" si="3"/>
        <v>9</v>
      </c>
      <c r="Y11" s="5" t="s">
        <v>98</v>
      </c>
      <c r="Z11" s="1">
        <v>3</v>
      </c>
    </row>
    <row r="12" spans="1:26" ht="12.75">
      <c r="A12" s="29">
        <v>9</v>
      </c>
      <c r="B12" s="1">
        <v>3</v>
      </c>
      <c r="C12" s="1">
        <v>25</v>
      </c>
      <c r="D12" s="1">
        <v>25</v>
      </c>
      <c r="E12" s="1">
        <v>28</v>
      </c>
      <c r="F12" s="1">
        <v>35</v>
      </c>
      <c r="G12" s="1">
        <f t="shared" si="4"/>
        <v>220</v>
      </c>
      <c r="H12" s="1">
        <v>18</v>
      </c>
      <c r="L12" s="34">
        <f t="shared" si="0"/>
        <v>10</v>
      </c>
      <c r="M12" t="s">
        <v>134</v>
      </c>
      <c r="N12" s="1">
        <v>0</v>
      </c>
      <c r="P12" s="34">
        <f t="shared" si="1"/>
        <v>10</v>
      </c>
      <c r="Q12" s="5" t="s">
        <v>44</v>
      </c>
      <c r="R12" s="3">
        <v>6</v>
      </c>
      <c r="T12" s="34">
        <f t="shared" si="2"/>
        <v>10</v>
      </c>
      <c r="U12" s="5" t="s">
        <v>256</v>
      </c>
      <c r="V12" s="1">
        <v>11</v>
      </c>
      <c r="W12" s="33"/>
      <c r="X12" s="34">
        <f t="shared" si="3"/>
        <v>10</v>
      </c>
      <c r="Y12" s="5" t="s">
        <v>99</v>
      </c>
      <c r="Z12" s="1">
        <v>4</v>
      </c>
    </row>
    <row r="13" spans="1:26" ht="12.75">
      <c r="A13" s="29">
        <v>10</v>
      </c>
      <c r="B13" s="1">
        <v>7</v>
      </c>
      <c r="L13" s="34">
        <f t="shared" si="0"/>
        <v>11</v>
      </c>
      <c r="M13" s="5" t="s">
        <v>103</v>
      </c>
      <c r="N13" s="1">
        <v>20</v>
      </c>
      <c r="P13" s="34">
        <f t="shared" si="1"/>
        <v>11</v>
      </c>
      <c r="Q13" s="5" t="s">
        <v>60</v>
      </c>
      <c r="R13" s="3">
        <v>1</v>
      </c>
      <c r="T13" s="34">
        <f t="shared" si="2"/>
        <v>11</v>
      </c>
      <c r="U13" s="22" t="s">
        <v>16</v>
      </c>
      <c r="V13" s="3">
        <v>8</v>
      </c>
      <c r="W13" s="33"/>
      <c r="X13" s="34">
        <f t="shared" si="3"/>
        <v>11</v>
      </c>
      <c r="Y13" s="5" t="s">
        <v>100</v>
      </c>
      <c r="Z13" s="1">
        <v>6</v>
      </c>
    </row>
    <row r="14" spans="1:26" ht="12.75">
      <c r="A14" s="29">
        <v>11</v>
      </c>
      <c r="B14" s="1">
        <v>11</v>
      </c>
      <c r="L14" s="34">
        <f t="shared" si="0"/>
        <v>12</v>
      </c>
      <c r="M14" s="5" t="s">
        <v>104</v>
      </c>
      <c r="N14" s="1">
        <v>30</v>
      </c>
      <c r="P14" s="34">
        <f t="shared" si="1"/>
        <v>12</v>
      </c>
      <c r="Q14" s="5" t="s">
        <v>61</v>
      </c>
      <c r="R14" s="3">
        <v>2</v>
      </c>
      <c r="T14" s="34">
        <f t="shared" si="2"/>
        <v>12</v>
      </c>
      <c r="U14" s="22" t="s">
        <v>25</v>
      </c>
      <c r="V14" s="3">
        <v>3</v>
      </c>
      <c r="W14" s="33"/>
      <c r="X14" s="34">
        <f t="shared" si="3"/>
        <v>12</v>
      </c>
      <c r="Y14" s="5" t="s">
        <v>101</v>
      </c>
      <c r="Z14" s="1">
        <v>9</v>
      </c>
    </row>
    <row r="15" spans="1:26" ht="12.75">
      <c r="A15" s="29">
        <v>12</v>
      </c>
      <c r="B15" s="1">
        <v>16</v>
      </c>
      <c r="L15" s="34">
        <f t="shared" si="0"/>
        <v>13</v>
      </c>
      <c r="M15" s="5" t="s">
        <v>105</v>
      </c>
      <c r="N15" s="1">
        <v>45</v>
      </c>
      <c r="P15" s="34">
        <f t="shared" si="1"/>
        <v>13</v>
      </c>
      <c r="Q15" s="5" t="s">
        <v>62</v>
      </c>
      <c r="R15" s="3">
        <v>3</v>
      </c>
      <c r="T15" s="34">
        <f t="shared" si="2"/>
        <v>13</v>
      </c>
      <c r="U15" s="5" t="s">
        <v>13</v>
      </c>
      <c r="V15" s="1">
        <v>0</v>
      </c>
      <c r="W15" s="33"/>
      <c r="X15" s="34">
        <f t="shared" si="3"/>
        <v>13</v>
      </c>
      <c r="Y15" s="5" t="s">
        <v>102</v>
      </c>
      <c r="Z15" s="1">
        <v>13</v>
      </c>
    </row>
    <row r="16" spans="12:26" ht="12.75">
      <c r="L16" s="34">
        <f t="shared" si="0"/>
        <v>14</v>
      </c>
      <c r="M16" s="5" t="s">
        <v>106</v>
      </c>
      <c r="N16" s="1">
        <v>65</v>
      </c>
      <c r="P16" s="34">
        <f t="shared" si="1"/>
        <v>14</v>
      </c>
      <c r="Q16" s="5" t="s">
        <v>63</v>
      </c>
      <c r="R16" s="3">
        <v>4</v>
      </c>
      <c r="T16" s="34">
        <f t="shared" si="2"/>
        <v>14</v>
      </c>
      <c r="U16" s="22" t="s">
        <v>17</v>
      </c>
      <c r="V16" s="3">
        <v>5</v>
      </c>
      <c r="W16" s="33"/>
      <c r="X16" s="34">
        <f t="shared" si="3"/>
        <v>14</v>
      </c>
      <c r="Z16" s="1">
        <v>0</v>
      </c>
    </row>
    <row r="17" spans="1:26" ht="12.75">
      <c r="A17" s="1">
        <v>35</v>
      </c>
      <c r="B17" s="27" t="s">
        <v>52</v>
      </c>
      <c r="I17" s="61" t="s">
        <v>92</v>
      </c>
      <c r="J17" s="1">
        <v>1</v>
      </c>
      <c r="L17" s="34">
        <f t="shared" si="0"/>
        <v>15</v>
      </c>
      <c r="M17" t="s">
        <v>195</v>
      </c>
      <c r="N17" s="1">
        <v>-4</v>
      </c>
      <c r="P17" s="34">
        <f t="shared" si="1"/>
        <v>15</v>
      </c>
      <c r="Q17" t="s">
        <v>141</v>
      </c>
      <c r="R17" s="3">
        <v>17</v>
      </c>
      <c r="T17" s="34">
        <f t="shared" si="2"/>
        <v>15</v>
      </c>
      <c r="U17" s="22" t="s">
        <v>33</v>
      </c>
      <c r="V17" s="3">
        <v>8</v>
      </c>
      <c r="W17" s="33"/>
      <c r="X17" s="34">
        <f t="shared" si="3"/>
        <v>15</v>
      </c>
      <c r="Z17" s="1">
        <v>0</v>
      </c>
    </row>
    <row r="18" spans="9:26" ht="12.75">
      <c r="I18" s="61" t="s">
        <v>93</v>
      </c>
      <c r="J18" s="1">
        <v>3</v>
      </c>
      <c r="L18" s="34">
        <f t="shared" si="0"/>
        <v>16</v>
      </c>
      <c r="M18" s="5" t="s">
        <v>76</v>
      </c>
      <c r="N18" s="1">
        <v>1</v>
      </c>
      <c r="P18" s="34">
        <f t="shared" si="1"/>
        <v>16</v>
      </c>
      <c r="Q18" s="5" t="s">
        <v>66</v>
      </c>
      <c r="R18" s="3">
        <v>8</v>
      </c>
      <c r="T18" s="34">
        <f t="shared" si="2"/>
        <v>16</v>
      </c>
      <c r="U18" s="22" t="s">
        <v>22</v>
      </c>
      <c r="V18" s="3">
        <v>13</v>
      </c>
      <c r="W18" s="33"/>
      <c r="X18" s="34">
        <f t="shared" si="3"/>
        <v>16</v>
      </c>
      <c r="Z18" s="1">
        <v>0</v>
      </c>
    </row>
    <row r="19" spans="9:26" ht="12.75">
      <c r="I19" s="61" t="s">
        <v>178</v>
      </c>
      <c r="J19" s="1">
        <v>0</v>
      </c>
      <c r="L19" s="34">
        <f t="shared" si="0"/>
        <v>17</v>
      </c>
      <c r="M19" t="s">
        <v>189</v>
      </c>
      <c r="N19" s="1">
        <v>0</v>
      </c>
      <c r="P19" s="34">
        <f t="shared" si="1"/>
        <v>17</v>
      </c>
      <c r="Q19" s="5" t="s">
        <v>67</v>
      </c>
      <c r="R19" s="3">
        <v>16</v>
      </c>
      <c r="T19" s="34">
        <f t="shared" si="2"/>
        <v>17</v>
      </c>
      <c r="U19" s="22" t="s">
        <v>34</v>
      </c>
      <c r="V19" s="3">
        <v>3</v>
      </c>
      <c r="W19" s="33"/>
      <c r="X19" s="34">
        <f t="shared" si="3"/>
        <v>17</v>
      </c>
      <c r="Z19" s="1">
        <v>0</v>
      </c>
    </row>
    <row r="20" spans="12:26" ht="12.75">
      <c r="L20" s="34">
        <f t="shared" si="0"/>
        <v>18</v>
      </c>
      <c r="M20" t="s">
        <v>140</v>
      </c>
      <c r="N20" s="1">
        <v>0</v>
      </c>
      <c r="P20" s="34">
        <f t="shared" si="1"/>
        <v>18</v>
      </c>
      <c r="Q20" s="5" t="s">
        <v>68</v>
      </c>
      <c r="R20" s="3">
        <v>24</v>
      </c>
      <c r="T20" s="34">
        <f t="shared" si="2"/>
        <v>18</v>
      </c>
      <c r="U20" s="22" t="s">
        <v>48</v>
      </c>
      <c r="V20" s="3">
        <v>5</v>
      </c>
      <c r="W20" s="33"/>
      <c r="X20" s="34">
        <f t="shared" si="3"/>
        <v>18</v>
      </c>
      <c r="Z20" s="1">
        <v>0</v>
      </c>
    </row>
    <row r="21" spans="1:26" ht="12.75">
      <c r="A21" s="27" t="s">
        <v>232</v>
      </c>
      <c r="L21" s="34">
        <f t="shared" si="0"/>
        <v>19</v>
      </c>
      <c r="M21" t="s">
        <v>184</v>
      </c>
      <c r="N21" s="1">
        <v>8</v>
      </c>
      <c r="P21" s="34">
        <f t="shared" si="1"/>
        <v>19</v>
      </c>
      <c r="Q21" s="5" t="s">
        <v>69</v>
      </c>
      <c r="R21" s="3">
        <v>8</v>
      </c>
      <c r="T21" s="34">
        <f t="shared" si="2"/>
        <v>19</v>
      </c>
      <c r="U21" s="22" t="s">
        <v>35</v>
      </c>
      <c r="V21" s="3">
        <v>6</v>
      </c>
      <c r="W21" s="33"/>
      <c r="X21" s="34">
        <f t="shared" si="3"/>
        <v>19</v>
      </c>
      <c r="Z21" s="1">
        <v>0</v>
      </c>
    </row>
    <row r="22" spans="2:26" ht="12.75">
      <c r="B22" s="29" t="s">
        <v>1</v>
      </c>
      <c r="C22" s="29" t="s">
        <v>2</v>
      </c>
      <c r="D22" s="29" t="s">
        <v>3</v>
      </c>
      <c r="E22" s="29" t="s">
        <v>4</v>
      </c>
      <c r="F22" s="29" t="s">
        <v>5</v>
      </c>
      <c r="G22" s="29" t="s">
        <v>6</v>
      </c>
      <c r="H22" s="29" t="s">
        <v>7</v>
      </c>
      <c r="L22" s="34">
        <f t="shared" si="0"/>
        <v>20</v>
      </c>
      <c r="M22" s="116" t="s">
        <v>312</v>
      </c>
      <c r="N22" s="117">
        <v>0</v>
      </c>
      <c r="P22" s="34">
        <f t="shared" si="1"/>
        <v>20</v>
      </c>
      <c r="Q22" t="s">
        <v>183</v>
      </c>
      <c r="R22" s="3">
        <v>18</v>
      </c>
      <c r="T22" s="34">
        <f t="shared" si="2"/>
        <v>20</v>
      </c>
      <c r="U22" s="22" t="s">
        <v>23</v>
      </c>
      <c r="V22" s="3">
        <v>4</v>
      </c>
      <c r="W22" s="33"/>
      <c r="X22" s="34">
        <f t="shared" si="3"/>
        <v>20</v>
      </c>
      <c r="Z22" s="1">
        <v>0</v>
      </c>
    </row>
    <row r="23" spans="1:26" ht="12.75">
      <c r="A23" s="1" t="s">
        <v>231</v>
      </c>
      <c r="B23" s="1">
        <v>8</v>
      </c>
      <c r="C23" s="1">
        <v>4</v>
      </c>
      <c r="D23" s="1">
        <v>4</v>
      </c>
      <c r="E23" s="1">
        <v>4</v>
      </c>
      <c r="F23" s="1">
        <v>4</v>
      </c>
      <c r="G23" s="1">
        <v>1</v>
      </c>
      <c r="H23" s="1">
        <v>5</v>
      </c>
      <c r="L23" s="34">
        <f t="shared" si="0"/>
        <v>21</v>
      </c>
      <c r="M23" s="5" t="s">
        <v>86</v>
      </c>
      <c r="N23" s="1">
        <v>14</v>
      </c>
      <c r="P23" s="34">
        <f t="shared" si="1"/>
        <v>21</v>
      </c>
      <c r="Q23" s="5" t="s">
        <v>95</v>
      </c>
      <c r="R23" s="3">
        <v>7</v>
      </c>
      <c r="T23" s="34">
        <f t="shared" si="2"/>
        <v>21</v>
      </c>
      <c r="U23" s="22" t="s">
        <v>47</v>
      </c>
      <c r="V23" s="3">
        <v>11</v>
      </c>
      <c r="W23" s="33"/>
      <c r="X23" s="34">
        <f t="shared" si="3"/>
        <v>21</v>
      </c>
      <c r="Z23" s="1">
        <v>0</v>
      </c>
    </row>
    <row r="24" spans="1:26" ht="12.75">
      <c r="A24" s="66" t="s">
        <v>223</v>
      </c>
      <c r="G24" s="1">
        <v>10</v>
      </c>
      <c r="L24" s="34">
        <f t="shared" si="0"/>
        <v>22</v>
      </c>
      <c r="M24" t="s">
        <v>91</v>
      </c>
      <c r="N24" s="1">
        <v>4</v>
      </c>
      <c r="P24" s="34">
        <f t="shared" si="1"/>
        <v>22</v>
      </c>
      <c r="Q24" s="5" t="s">
        <v>96</v>
      </c>
      <c r="R24" s="3">
        <v>16</v>
      </c>
      <c r="T24" s="34">
        <f t="shared" si="2"/>
        <v>22</v>
      </c>
      <c r="U24" s="22" t="s">
        <v>45</v>
      </c>
      <c r="V24" s="3">
        <v>14</v>
      </c>
      <c r="W24" s="33"/>
      <c r="X24" s="34">
        <f t="shared" si="3"/>
        <v>22</v>
      </c>
      <c r="Z24" s="1">
        <v>0</v>
      </c>
    </row>
    <row r="25" spans="1:26" ht="12.75">
      <c r="A25" s="66" t="s">
        <v>224</v>
      </c>
      <c r="G25" s="1">
        <v>15</v>
      </c>
      <c r="L25" s="34">
        <f t="shared" si="0"/>
        <v>23</v>
      </c>
      <c r="M25" t="s">
        <v>186</v>
      </c>
      <c r="N25" s="1">
        <v>-10</v>
      </c>
      <c r="P25" s="34">
        <f t="shared" si="1"/>
        <v>23</v>
      </c>
      <c r="Q25" s="5" t="s">
        <v>97</v>
      </c>
      <c r="R25" s="3">
        <v>27</v>
      </c>
      <c r="T25" s="34">
        <f t="shared" si="2"/>
        <v>23</v>
      </c>
      <c r="U25" s="22" t="s">
        <v>46</v>
      </c>
      <c r="V25" s="3">
        <v>6</v>
      </c>
      <c r="W25" s="33"/>
      <c r="X25" s="34">
        <f t="shared" si="3"/>
        <v>23</v>
      </c>
      <c r="Z25" s="1">
        <v>0</v>
      </c>
    </row>
    <row r="26" spans="1:26" ht="12.75">
      <c r="A26" s="66" t="s">
        <v>225</v>
      </c>
      <c r="G26" s="1">
        <v>20</v>
      </c>
      <c r="L26" s="34">
        <f t="shared" si="0"/>
        <v>24</v>
      </c>
      <c r="M26"/>
      <c r="N26" s="1">
        <v>0</v>
      </c>
      <c r="P26" s="34">
        <f t="shared" si="1"/>
        <v>24</v>
      </c>
      <c r="Q26" s="5" t="s">
        <v>70</v>
      </c>
      <c r="R26" s="115">
        <v>6</v>
      </c>
      <c r="T26" s="34">
        <f t="shared" si="2"/>
        <v>24</v>
      </c>
      <c r="U26" s="5" t="s">
        <v>279</v>
      </c>
      <c r="V26" s="1">
        <v>8</v>
      </c>
      <c r="W26" s="33"/>
      <c r="X26" s="34">
        <f t="shared" si="3"/>
        <v>24</v>
      </c>
      <c r="Z26" s="1">
        <v>0</v>
      </c>
    </row>
    <row r="27" spans="1:26" ht="12.75">
      <c r="A27" s="66" t="s">
        <v>226</v>
      </c>
      <c r="G27" s="1">
        <v>25</v>
      </c>
      <c r="L27" s="34">
        <f t="shared" si="0"/>
        <v>25</v>
      </c>
      <c r="M27"/>
      <c r="N27" s="1">
        <v>0</v>
      </c>
      <c r="P27" s="34">
        <f t="shared" si="1"/>
        <v>25</v>
      </c>
      <c r="Q27" s="5" t="s">
        <v>71</v>
      </c>
      <c r="R27" s="3">
        <v>12</v>
      </c>
      <c r="T27" s="34">
        <f t="shared" si="2"/>
        <v>25</v>
      </c>
      <c r="U27" s="22" t="s">
        <v>19</v>
      </c>
      <c r="V27" s="3">
        <v>2</v>
      </c>
      <c r="W27" s="33"/>
      <c r="X27" s="34">
        <f t="shared" si="3"/>
        <v>25</v>
      </c>
      <c r="Z27" s="1">
        <v>0</v>
      </c>
    </row>
    <row r="28" spans="1:26" ht="12.75">
      <c r="A28" s="66" t="s">
        <v>227</v>
      </c>
      <c r="G28" s="1">
        <v>30</v>
      </c>
      <c r="L28" s="34">
        <f t="shared" si="0"/>
        <v>26</v>
      </c>
      <c r="M28"/>
      <c r="N28" s="1">
        <v>0</v>
      </c>
      <c r="P28" s="34">
        <f t="shared" si="1"/>
        <v>26</v>
      </c>
      <c r="Q28" t="s">
        <v>160</v>
      </c>
      <c r="R28" s="3">
        <v>3</v>
      </c>
      <c r="T28" s="34">
        <f t="shared" si="2"/>
        <v>26</v>
      </c>
      <c r="U28" s="22" t="s">
        <v>108</v>
      </c>
      <c r="V28" s="3">
        <v>4</v>
      </c>
      <c r="W28" s="33"/>
      <c r="X28" s="34">
        <f t="shared" si="3"/>
        <v>26</v>
      </c>
      <c r="Z28" s="1">
        <v>0</v>
      </c>
    </row>
    <row r="29" spans="1:26" ht="12.75">
      <c r="A29" s="66" t="s">
        <v>228</v>
      </c>
      <c r="G29" s="1">
        <v>35</v>
      </c>
      <c r="L29" s="34">
        <f t="shared" si="0"/>
        <v>27</v>
      </c>
      <c r="M29"/>
      <c r="N29" s="1">
        <v>0</v>
      </c>
      <c r="P29" s="34">
        <f t="shared" si="1"/>
        <v>27</v>
      </c>
      <c r="Q29" s="5" t="s">
        <v>72</v>
      </c>
      <c r="R29" s="3">
        <v>2</v>
      </c>
      <c r="T29" s="34">
        <f t="shared" si="2"/>
        <v>27</v>
      </c>
      <c r="U29" s="22" t="s">
        <v>15</v>
      </c>
      <c r="V29" s="3">
        <v>4</v>
      </c>
      <c r="W29" s="33"/>
      <c r="X29" s="34">
        <f t="shared" si="3"/>
        <v>27</v>
      </c>
      <c r="Z29" s="1">
        <v>0</v>
      </c>
    </row>
    <row r="30" spans="1:26" ht="12.75">
      <c r="A30" s="66" t="s">
        <v>229</v>
      </c>
      <c r="G30" s="1">
        <v>40</v>
      </c>
      <c r="L30" s="34">
        <f t="shared" si="0"/>
        <v>28</v>
      </c>
      <c r="M30"/>
      <c r="N30" s="1">
        <v>0</v>
      </c>
      <c r="P30" s="34">
        <f t="shared" si="1"/>
        <v>28</v>
      </c>
      <c r="Q30" s="5" t="s">
        <v>73</v>
      </c>
      <c r="R30" s="3">
        <v>5</v>
      </c>
      <c r="T30" s="34">
        <f t="shared" si="2"/>
        <v>28</v>
      </c>
      <c r="U30" s="22" t="s">
        <v>14</v>
      </c>
      <c r="V30" s="3">
        <v>3</v>
      </c>
      <c r="W30" s="33"/>
      <c r="X30" s="34">
        <f t="shared" si="3"/>
        <v>28</v>
      </c>
      <c r="Z30" s="1">
        <v>0</v>
      </c>
    </row>
    <row r="31" spans="1:26" ht="12.75">
      <c r="A31" s="66" t="s">
        <v>230</v>
      </c>
      <c r="G31" s="1">
        <v>45</v>
      </c>
      <c r="L31" s="34">
        <f t="shared" si="0"/>
        <v>29</v>
      </c>
      <c r="M31"/>
      <c r="N31" s="1">
        <v>0</v>
      </c>
      <c r="P31" s="34">
        <f t="shared" si="1"/>
        <v>29</v>
      </c>
      <c r="Q31" s="5" t="s">
        <v>74</v>
      </c>
      <c r="R31" s="115">
        <v>9</v>
      </c>
      <c r="T31" s="34">
        <f t="shared" si="2"/>
        <v>29</v>
      </c>
      <c r="U31" s="5" t="s">
        <v>86</v>
      </c>
      <c r="V31" s="1">
        <v>14</v>
      </c>
      <c r="X31" s="34">
        <f t="shared" si="3"/>
        <v>29</v>
      </c>
      <c r="Z31" s="1">
        <v>0</v>
      </c>
    </row>
    <row r="32" spans="12:26" ht="12.75">
      <c r="L32" s="34">
        <f t="shared" si="0"/>
        <v>30</v>
      </c>
      <c r="M32"/>
      <c r="N32" s="1">
        <v>0</v>
      </c>
      <c r="P32" s="34">
        <f t="shared" si="1"/>
        <v>30</v>
      </c>
      <c r="Q32" t="s">
        <v>158</v>
      </c>
      <c r="R32" s="3">
        <v>2</v>
      </c>
      <c r="T32" s="34">
        <f t="shared" si="2"/>
        <v>30</v>
      </c>
      <c r="U32" s="22" t="s">
        <v>36</v>
      </c>
      <c r="V32" s="3">
        <v>8</v>
      </c>
      <c r="X32" s="34">
        <f t="shared" si="3"/>
        <v>30</v>
      </c>
      <c r="Z32" s="1">
        <v>0</v>
      </c>
    </row>
    <row r="33" spans="12:26" ht="12.75">
      <c r="L33" s="34">
        <f t="shared" si="0"/>
        <v>31</v>
      </c>
      <c r="M33"/>
      <c r="N33" s="1">
        <v>0</v>
      </c>
      <c r="P33" s="34">
        <f t="shared" si="1"/>
        <v>31</v>
      </c>
      <c r="Q33" s="5" t="s">
        <v>107</v>
      </c>
      <c r="R33" s="3">
        <v>7</v>
      </c>
      <c r="T33" s="34">
        <f t="shared" si="2"/>
        <v>31</v>
      </c>
      <c r="U33" s="22" t="s">
        <v>20</v>
      </c>
      <c r="V33" s="3">
        <v>3</v>
      </c>
      <c r="X33" s="34">
        <f t="shared" si="3"/>
        <v>31</v>
      </c>
      <c r="Z33" s="1">
        <v>0</v>
      </c>
    </row>
    <row r="34" spans="12:26" ht="12.75">
      <c r="L34" s="34">
        <f t="shared" si="0"/>
        <v>32</v>
      </c>
      <c r="M34"/>
      <c r="N34" s="1">
        <v>0</v>
      </c>
      <c r="P34" s="34">
        <f t="shared" si="1"/>
        <v>32</v>
      </c>
      <c r="Q34" s="5" t="s">
        <v>75</v>
      </c>
      <c r="R34" s="3">
        <v>5</v>
      </c>
      <c r="T34" s="34">
        <f t="shared" si="2"/>
        <v>32</v>
      </c>
      <c r="U34" s="60"/>
      <c r="V34" s="1">
        <v>0</v>
      </c>
      <c r="X34" s="34">
        <f t="shared" si="3"/>
        <v>32</v>
      </c>
      <c r="Z34" s="1">
        <v>0</v>
      </c>
    </row>
    <row r="35" spans="1:26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L35" s="34">
        <f t="shared" si="0"/>
        <v>33</v>
      </c>
      <c r="M35"/>
      <c r="N35" s="1">
        <v>0</v>
      </c>
      <c r="P35" s="34">
        <f t="shared" si="1"/>
        <v>33</v>
      </c>
      <c r="Q35" s="5" t="s">
        <v>77</v>
      </c>
      <c r="R35" s="3">
        <v>8</v>
      </c>
      <c r="T35" s="34">
        <f t="shared" si="2"/>
        <v>33</v>
      </c>
      <c r="U35" s="60"/>
      <c r="V35" s="1">
        <v>0</v>
      </c>
      <c r="X35" s="34">
        <f t="shared" si="3"/>
        <v>33</v>
      </c>
      <c r="Z35" s="1">
        <v>0</v>
      </c>
    </row>
    <row r="36" spans="1:26" ht="12.75">
      <c r="A36" s="92"/>
      <c r="B36" s="113"/>
      <c r="C36" s="113"/>
      <c r="D36" s="113"/>
      <c r="E36" s="113"/>
      <c r="F36" s="113"/>
      <c r="G36" s="113"/>
      <c r="H36" s="113"/>
      <c r="I36" s="113"/>
      <c r="J36" s="113"/>
      <c r="L36" s="34">
        <f t="shared" si="0"/>
        <v>34</v>
      </c>
      <c r="M36"/>
      <c r="N36" s="1">
        <v>0</v>
      </c>
      <c r="P36" s="34">
        <f t="shared" si="1"/>
        <v>34</v>
      </c>
      <c r="Q36" s="116" t="s">
        <v>311</v>
      </c>
      <c r="R36" s="115">
        <v>12</v>
      </c>
      <c r="T36" s="34">
        <f t="shared" si="2"/>
        <v>34</v>
      </c>
      <c r="U36" s="60"/>
      <c r="V36" s="1">
        <v>0</v>
      </c>
      <c r="X36" s="34">
        <f t="shared" si="3"/>
        <v>34</v>
      </c>
      <c r="Z36" s="1">
        <v>0</v>
      </c>
    </row>
    <row r="37" spans="1:26" ht="12.75">
      <c r="A37" s="92"/>
      <c r="B37" s="31"/>
      <c r="C37" s="31"/>
      <c r="D37" s="31"/>
      <c r="E37" s="31"/>
      <c r="F37" s="31"/>
      <c r="G37" s="31"/>
      <c r="H37" s="31"/>
      <c r="I37" s="31"/>
      <c r="J37" s="31"/>
      <c r="L37" s="34">
        <f t="shared" si="0"/>
        <v>35</v>
      </c>
      <c r="M37"/>
      <c r="N37" s="1">
        <v>0</v>
      </c>
      <c r="P37" s="34">
        <f t="shared" si="1"/>
        <v>35</v>
      </c>
      <c r="Q37" s="5" t="s">
        <v>78</v>
      </c>
      <c r="R37" s="3">
        <v>5</v>
      </c>
      <c r="T37" s="34">
        <f t="shared" si="2"/>
        <v>35</v>
      </c>
      <c r="U37" s="60"/>
      <c r="V37" s="1">
        <v>0</v>
      </c>
      <c r="X37" s="34">
        <f t="shared" si="3"/>
        <v>35</v>
      </c>
      <c r="Z37" s="1">
        <v>0</v>
      </c>
    </row>
    <row r="38" spans="1:26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L38" s="34">
        <f t="shared" si="0"/>
        <v>36</v>
      </c>
      <c r="M38"/>
      <c r="N38" s="1">
        <v>0</v>
      </c>
      <c r="P38" s="34">
        <f t="shared" si="1"/>
        <v>36</v>
      </c>
      <c r="Q38" s="5" t="s">
        <v>53</v>
      </c>
      <c r="R38" s="3">
        <v>10</v>
      </c>
      <c r="T38" s="34">
        <f t="shared" si="2"/>
        <v>36</v>
      </c>
      <c r="U38" s="60"/>
      <c r="V38" s="1">
        <v>0</v>
      </c>
      <c r="X38" s="34">
        <f t="shared" si="3"/>
        <v>36</v>
      </c>
      <c r="Z38" s="1">
        <v>0</v>
      </c>
    </row>
    <row r="39" spans="1:26" ht="12.75">
      <c r="A39" s="31"/>
      <c r="B39" s="32"/>
      <c r="C39" s="32"/>
      <c r="D39" s="32"/>
      <c r="E39" s="32"/>
      <c r="F39" s="32"/>
      <c r="G39" s="32"/>
      <c r="H39" s="32"/>
      <c r="I39" s="32"/>
      <c r="J39" s="32"/>
      <c r="L39" s="34">
        <f t="shared" si="0"/>
        <v>37</v>
      </c>
      <c r="M39"/>
      <c r="N39" s="1">
        <v>0</v>
      </c>
      <c r="P39" s="34">
        <f t="shared" si="1"/>
        <v>37</v>
      </c>
      <c r="Q39" s="5" t="s">
        <v>79</v>
      </c>
      <c r="R39" s="3">
        <v>2</v>
      </c>
      <c r="T39" s="34">
        <f t="shared" si="2"/>
        <v>37</v>
      </c>
      <c r="U39" s="60"/>
      <c r="V39" s="1">
        <v>0</v>
      </c>
      <c r="X39" s="34">
        <f t="shared" si="3"/>
        <v>37</v>
      </c>
      <c r="Z39" s="1">
        <v>0</v>
      </c>
    </row>
    <row r="40" spans="1:26" ht="12.75">
      <c r="A40" s="31"/>
      <c r="B40" s="32"/>
      <c r="C40" s="32"/>
      <c r="D40" s="32"/>
      <c r="E40" s="32"/>
      <c r="F40" s="32"/>
      <c r="G40" s="32"/>
      <c r="H40" s="32"/>
      <c r="I40" s="32"/>
      <c r="J40" s="32"/>
      <c r="L40" s="34">
        <f t="shared" si="0"/>
        <v>38</v>
      </c>
      <c r="M40"/>
      <c r="N40" s="1">
        <v>0</v>
      </c>
      <c r="P40" s="34">
        <f t="shared" si="1"/>
        <v>38</v>
      </c>
      <c r="Q40" s="5" t="s">
        <v>112</v>
      </c>
      <c r="R40" s="115">
        <v>4</v>
      </c>
      <c r="T40" s="34">
        <f t="shared" si="2"/>
        <v>38</v>
      </c>
      <c r="U40" s="60"/>
      <c r="V40" s="1">
        <v>0</v>
      </c>
      <c r="X40" s="34">
        <f t="shared" si="3"/>
        <v>38</v>
      </c>
      <c r="Z40" s="1">
        <v>0</v>
      </c>
    </row>
    <row r="41" spans="1:26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L41" s="34">
        <f t="shared" si="0"/>
        <v>39</v>
      </c>
      <c r="M41"/>
      <c r="N41" s="1">
        <v>0</v>
      </c>
      <c r="P41" s="34">
        <f t="shared" si="1"/>
        <v>39</v>
      </c>
      <c r="Q41" s="5" t="s">
        <v>80</v>
      </c>
      <c r="R41" s="115">
        <v>4</v>
      </c>
      <c r="T41" s="34">
        <f t="shared" si="2"/>
        <v>39</v>
      </c>
      <c r="U41" s="60"/>
      <c r="V41" s="1">
        <v>0</v>
      </c>
      <c r="X41" s="34">
        <f t="shared" si="3"/>
        <v>39</v>
      </c>
      <c r="Z41" s="1">
        <v>0</v>
      </c>
    </row>
    <row r="42" spans="1:26" ht="12.75">
      <c r="A42" s="31"/>
      <c r="B42" s="32"/>
      <c r="C42" s="32"/>
      <c r="D42" s="32"/>
      <c r="E42" s="32"/>
      <c r="F42" s="32"/>
      <c r="G42" s="32"/>
      <c r="H42" s="32"/>
      <c r="I42" s="32"/>
      <c r="J42" s="32"/>
      <c r="L42" s="34">
        <f t="shared" si="0"/>
        <v>40</v>
      </c>
      <c r="M42"/>
      <c r="N42" s="1">
        <v>0</v>
      </c>
      <c r="P42" s="34">
        <f t="shared" si="1"/>
        <v>40</v>
      </c>
      <c r="Q42" s="5" t="s">
        <v>81</v>
      </c>
      <c r="R42" s="3">
        <v>2</v>
      </c>
      <c r="T42" s="34">
        <f t="shared" si="2"/>
        <v>40</v>
      </c>
      <c r="U42" s="60"/>
      <c r="V42" s="1">
        <v>0</v>
      </c>
      <c r="X42" s="34">
        <f t="shared" si="3"/>
        <v>40</v>
      </c>
      <c r="Z42" s="1">
        <v>0</v>
      </c>
    </row>
    <row r="43" spans="1:26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L43" s="34">
        <f t="shared" si="0"/>
        <v>41</v>
      </c>
      <c r="M43"/>
      <c r="N43" s="1">
        <v>0</v>
      </c>
      <c r="P43" s="34">
        <f t="shared" si="1"/>
        <v>41</v>
      </c>
      <c r="Q43" s="5" t="s">
        <v>82</v>
      </c>
      <c r="R43" s="3">
        <v>2</v>
      </c>
      <c r="T43" s="34">
        <f t="shared" si="2"/>
        <v>41</v>
      </c>
      <c r="U43" s="60"/>
      <c r="V43" s="1">
        <v>0</v>
      </c>
      <c r="X43" s="34">
        <f t="shared" si="3"/>
        <v>41</v>
      </c>
      <c r="Z43" s="1">
        <v>0</v>
      </c>
    </row>
    <row r="44" spans="1:26" ht="12.75">
      <c r="A44" s="31"/>
      <c r="B44" s="32"/>
      <c r="C44" s="32"/>
      <c r="D44" s="32"/>
      <c r="E44" s="32"/>
      <c r="F44" s="32"/>
      <c r="G44" s="32"/>
      <c r="H44" s="32"/>
      <c r="I44" s="32"/>
      <c r="J44" s="32"/>
      <c r="L44" s="34">
        <f t="shared" si="0"/>
        <v>42</v>
      </c>
      <c r="M44"/>
      <c r="N44" s="1">
        <v>0</v>
      </c>
      <c r="P44" s="34">
        <f t="shared" si="1"/>
        <v>42</v>
      </c>
      <c r="Q44" s="5" t="s">
        <v>233</v>
      </c>
      <c r="R44" s="3">
        <v>1</v>
      </c>
      <c r="T44" s="34">
        <f t="shared" si="2"/>
        <v>42</v>
      </c>
      <c r="U44" s="60"/>
      <c r="V44" s="1">
        <v>0</v>
      </c>
      <c r="X44" s="34">
        <f t="shared" si="3"/>
        <v>42</v>
      </c>
      <c r="Z44" s="1">
        <v>0</v>
      </c>
    </row>
    <row r="45" spans="1:26" ht="12.75">
      <c r="A45" s="31"/>
      <c r="B45" s="32"/>
      <c r="C45" s="32"/>
      <c r="D45" s="32"/>
      <c r="E45" s="32"/>
      <c r="F45" s="32"/>
      <c r="G45" s="32"/>
      <c r="H45" s="32"/>
      <c r="I45" s="32"/>
      <c r="J45" s="32"/>
      <c r="L45" s="34">
        <f t="shared" si="0"/>
        <v>43</v>
      </c>
      <c r="M45"/>
      <c r="N45" s="1">
        <v>0</v>
      </c>
      <c r="P45" s="34">
        <f t="shared" si="1"/>
        <v>43</v>
      </c>
      <c r="Q45" t="s">
        <v>234</v>
      </c>
      <c r="R45" s="3">
        <v>2</v>
      </c>
      <c r="T45" s="34">
        <f t="shared" si="2"/>
        <v>43</v>
      </c>
      <c r="U45" s="60"/>
      <c r="V45" s="1">
        <v>0</v>
      </c>
      <c r="X45" s="34">
        <f t="shared" si="3"/>
        <v>43</v>
      </c>
      <c r="Z45" s="1">
        <v>0</v>
      </c>
    </row>
    <row r="46" spans="1:26" ht="12.75">
      <c r="A46" s="31"/>
      <c r="B46" s="32"/>
      <c r="C46" s="32"/>
      <c r="D46" s="32"/>
      <c r="E46" s="32"/>
      <c r="F46" s="32"/>
      <c r="G46" s="32"/>
      <c r="H46" s="32"/>
      <c r="I46" s="32"/>
      <c r="J46" s="32"/>
      <c r="L46" s="34">
        <f t="shared" si="0"/>
        <v>44</v>
      </c>
      <c r="M46"/>
      <c r="N46" s="1">
        <v>0</v>
      </c>
      <c r="P46" s="34">
        <f t="shared" si="1"/>
        <v>44</v>
      </c>
      <c r="Q46" t="s">
        <v>235</v>
      </c>
      <c r="R46" s="3">
        <v>4</v>
      </c>
      <c r="T46" s="34">
        <f t="shared" si="2"/>
        <v>44</v>
      </c>
      <c r="U46" s="60"/>
      <c r="V46" s="1">
        <v>0</v>
      </c>
      <c r="X46" s="34">
        <f t="shared" si="3"/>
        <v>44</v>
      </c>
      <c r="Z46" s="1">
        <v>0</v>
      </c>
    </row>
    <row r="47" spans="1:26" ht="12.75">
      <c r="A47" s="31"/>
      <c r="B47" s="32"/>
      <c r="C47" s="32"/>
      <c r="D47" s="32"/>
      <c r="E47" s="32"/>
      <c r="F47" s="32"/>
      <c r="G47" s="32"/>
      <c r="H47" s="32"/>
      <c r="I47" s="32"/>
      <c r="J47" s="32"/>
      <c r="L47" s="34">
        <f t="shared" si="0"/>
        <v>45</v>
      </c>
      <c r="M47"/>
      <c r="N47" s="1">
        <v>0</v>
      </c>
      <c r="P47" s="34">
        <f t="shared" si="1"/>
        <v>45</v>
      </c>
      <c r="Q47" t="s">
        <v>194</v>
      </c>
      <c r="R47" s="3">
        <v>2</v>
      </c>
      <c r="T47" s="34">
        <f t="shared" si="2"/>
        <v>45</v>
      </c>
      <c r="U47" s="60"/>
      <c r="V47" s="1">
        <v>0</v>
      </c>
      <c r="X47" s="34">
        <f t="shared" si="3"/>
        <v>45</v>
      </c>
      <c r="Z47" s="1">
        <v>0</v>
      </c>
    </row>
    <row r="48" spans="1:26" ht="12.75">
      <c r="A48" s="31"/>
      <c r="B48" s="32"/>
      <c r="C48" s="32"/>
      <c r="D48" s="32"/>
      <c r="E48" s="32"/>
      <c r="F48" s="32"/>
      <c r="G48" s="32"/>
      <c r="H48" s="32"/>
      <c r="I48" s="32"/>
      <c r="J48" s="32"/>
      <c r="L48" s="34">
        <f t="shared" si="0"/>
        <v>46</v>
      </c>
      <c r="M48"/>
      <c r="N48" s="1">
        <v>0</v>
      </c>
      <c r="P48" s="34">
        <f t="shared" si="1"/>
        <v>46</v>
      </c>
      <c r="Q48" s="5" t="s">
        <v>83</v>
      </c>
      <c r="R48" s="3">
        <v>5</v>
      </c>
      <c r="T48" s="34">
        <f t="shared" si="2"/>
        <v>46</v>
      </c>
      <c r="U48" s="60"/>
      <c r="V48" s="1">
        <v>0</v>
      </c>
      <c r="X48" s="34">
        <f t="shared" si="3"/>
        <v>46</v>
      </c>
      <c r="Z48" s="1">
        <v>0</v>
      </c>
    </row>
    <row r="49" spans="1:26" ht="12.75">
      <c r="A49" s="31"/>
      <c r="B49" s="32"/>
      <c r="C49" s="32"/>
      <c r="D49" s="32"/>
      <c r="E49" s="32"/>
      <c r="F49" s="32"/>
      <c r="G49" s="32"/>
      <c r="H49" s="32"/>
      <c r="I49" s="32"/>
      <c r="J49" s="32"/>
      <c r="L49" s="34">
        <f t="shared" si="0"/>
        <v>47</v>
      </c>
      <c r="M49"/>
      <c r="N49" s="1">
        <v>0</v>
      </c>
      <c r="P49" s="34">
        <f t="shared" si="1"/>
        <v>47</v>
      </c>
      <c r="Q49" s="5" t="s">
        <v>84</v>
      </c>
      <c r="R49" s="3">
        <v>7</v>
      </c>
      <c r="T49" s="34">
        <f t="shared" si="2"/>
        <v>47</v>
      </c>
      <c r="U49" s="60"/>
      <c r="V49" s="1">
        <v>0</v>
      </c>
      <c r="X49" s="34">
        <f t="shared" si="3"/>
        <v>47</v>
      </c>
      <c r="Z49" s="1">
        <v>0</v>
      </c>
    </row>
    <row r="50" spans="1:26" ht="12.75">
      <c r="A50" s="31"/>
      <c r="B50" s="32"/>
      <c r="C50" s="32"/>
      <c r="D50" s="32"/>
      <c r="E50" s="32"/>
      <c r="F50" s="32"/>
      <c r="G50" s="32"/>
      <c r="H50" s="32"/>
      <c r="I50" s="32"/>
      <c r="J50" s="32"/>
      <c r="L50" s="34">
        <f t="shared" si="0"/>
        <v>48</v>
      </c>
      <c r="M50"/>
      <c r="N50" s="1">
        <v>0</v>
      </c>
      <c r="P50" s="34">
        <f t="shared" si="1"/>
        <v>48</v>
      </c>
      <c r="Q50" s="5" t="s">
        <v>85</v>
      </c>
      <c r="R50" s="3">
        <v>4</v>
      </c>
      <c r="T50" s="34">
        <f t="shared" si="2"/>
        <v>48</v>
      </c>
      <c r="U50" s="60"/>
      <c r="V50" s="1">
        <v>0</v>
      </c>
      <c r="X50" s="34">
        <f t="shared" si="3"/>
        <v>48</v>
      </c>
      <c r="Z50" s="1">
        <v>0</v>
      </c>
    </row>
    <row r="51" spans="1:26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L51" s="34">
        <f t="shared" si="0"/>
        <v>49</v>
      </c>
      <c r="M51"/>
      <c r="N51" s="1">
        <v>0</v>
      </c>
      <c r="P51" s="34">
        <f t="shared" si="1"/>
        <v>49</v>
      </c>
      <c r="Q51" t="s">
        <v>87</v>
      </c>
      <c r="R51" s="3">
        <v>3</v>
      </c>
      <c r="T51" s="34">
        <f t="shared" si="2"/>
        <v>49</v>
      </c>
      <c r="U51" s="60"/>
      <c r="V51" s="1">
        <v>0</v>
      </c>
      <c r="X51" s="34">
        <f t="shared" si="3"/>
        <v>49</v>
      </c>
      <c r="Z51" s="1">
        <v>0</v>
      </c>
    </row>
    <row r="52" spans="1:26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L52" s="34">
        <f t="shared" si="0"/>
        <v>50</v>
      </c>
      <c r="M52"/>
      <c r="N52" s="1">
        <v>0</v>
      </c>
      <c r="P52" s="34">
        <f t="shared" si="1"/>
        <v>50</v>
      </c>
      <c r="Q52" t="s">
        <v>88</v>
      </c>
      <c r="R52" s="3">
        <v>4</v>
      </c>
      <c r="T52" s="34">
        <f t="shared" si="2"/>
        <v>50</v>
      </c>
      <c r="U52" s="60"/>
      <c r="V52" s="1">
        <v>0</v>
      </c>
      <c r="X52" s="34">
        <f t="shared" si="3"/>
        <v>50</v>
      </c>
      <c r="Z52" s="1">
        <v>0</v>
      </c>
    </row>
    <row r="53" spans="1:26" ht="12.75">
      <c r="A53" s="32"/>
      <c r="B53" s="32"/>
      <c r="C53" s="32"/>
      <c r="D53" s="32"/>
      <c r="E53" s="32"/>
      <c r="F53" s="31"/>
      <c r="G53" s="32"/>
      <c r="H53" s="32"/>
      <c r="I53" s="32"/>
      <c r="J53" s="32"/>
      <c r="L53" s="34">
        <f t="shared" si="0"/>
        <v>51</v>
      </c>
      <c r="M53"/>
      <c r="N53" s="1">
        <v>0</v>
      </c>
      <c r="P53" s="34">
        <f aca="true" t="shared" si="5" ref="P53:P102">SUM(P52)+1</f>
        <v>51</v>
      </c>
      <c r="Q53" t="s">
        <v>181</v>
      </c>
      <c r="R53" s="3">
        <v>4</v>
      </c>
      <c r="T53" s="34">
        <f aca="true" t="shared" si="6" ref="T53:T102">SUM(T52)+1</f>
        <v>51</v>
      </c>
      <c r="U53" s="60"/>
      <c r="V53" s="1">
        <v>0</v>
      </c>
      <c r="X53" s="34">
        <f t="shared" si="3"/>
        <v>51</v>
      </c>
      <c r="Z53" s="1">
        <v>0</v>
      </c>
    </row>
    <row r="54" spans="1:26" ht="12.75">
      <c r="A54" s="32"/>
      <c r="B54" s="32"/>
      <c r="C54" s="32"/>
      <c r="D54" s="32"/>
      <c r="E54" s="32"/>
      <c r="F54" s="31"/>
      <c r="G54" s="32"/>
      <c r="H54" s="32"/>
      <c r="I54" s="32"/>
      <c r="J54" s="32"/>
      <c r="L54" s="34">
        <f t="shared" si="0"/>
        <v>52</v>
      </c>
      <c r="M54"/>
      <c r="N54" s="1">
        <v>0</v>
      </c>
      <c r="P54" s="34">
        <f t="shared" si="5"/>
        <v>52</v>
      </c>
      <c r="Q54" t="s">
        <v>182</v>
      </c>
      <c r="R54" s="3">
        <v>2</v>
      </c>
      <c r="T54" s="34">
        <f t="shared" si="6"/>
        <v>52</v>
      </c>
      <c r="U54" s="60"/>
      <c r="V54" s="1">
        <v>0</v>
      </c>
      <c r="X54" s="34">
        <f t="shared" si="3"/>
        <v>52</v>
      </c>
      <c r="Z54" s="1">
        <v>0</v>
      </c>
    </row>
    <row r="55" spans="1:26" ht="12.75">
      <c r="A55" s="32"/>
      <c r="B55" s="32"/>
      <c r="C55" s="32"/>
      <c r="D55" s="32"/>
      <c r="E55" s="32"/>
      <c r="F55" s="31"/>
      <c r="G55" s="32"/>
      <c r="H55" s="32"/>
      <c r="I55" s="32"/>
      <c r="J55" s="32"/>
      <c r="L55" s="34">
        <f t="shared" si="0"/>
        <v>53</v>
      </c>
      <c r="M55"/>
      <c r="N55" s="1">
        <v>0</v>
      </c>
      <c r="P55" s="34">
        <f t="shared" si="5"/>
        <v>53</v>
      </c>
      <c r="Q55" t="s">
        <v>116</v>
      </c>
      <c r="R55" s="3">
        <v>17</v>
      </c>
      <c r="T55" s="34">
        <f t="shared" si="6"/>
        <v>53</v>
      </c>
      <c r="U55" s="60"/>
      <c r="V55" s="1">
        <v>0</v>
      </c>
      <c r="X55" s="34">
        <f t="shared" si="3"/>
        <v>53</v>
      </c>
      <c r="Z55" s="1">
        <v>0</v>
      </c>
    </row>
    <row r="56" spans="1:26" ht="12.75">
      <c r="A56" s="32"/>
      <c r="B56" s="32"/>
      <c r="C56" s="32"/>
      <c r="D56" s="32"/>
      <c r="E56" s="32"/>
      <c r="F56" s="31"/>
      <c r="G56" s="32"/>
      <c r="H56" s="32"/>
      <c r="I56" s="32"/>
      <c r="J56" s="32"/>
      <c r="L56" s="34">
        <f t="shared" si="0"/>
        <v>54</v>
      </c>
      <c r="M56"/>
      <c r="N56" s="1">
        <v>0</v>
      </c>
      <c r="P56" s="34">
        <f t="shared" si="5"/>
        <v>54</v>
      </c>
      <c r="Q56" t="s">
        <v>117</v>
      </c>
      <c r="R56" s="115">
        <v>16</v>
      </c>
      <c r="T56" s="34">
        <f t="shared" si="6"/>
        <v>54</v>
      </c>
      <c r="V56" s="1">
        <v>0</v>
      </c>
      <c r="X56" s="34">
        <f t="shared" si="3"/>
        <v>54</v>
      </c>
      <c r="Z56" s="1">
        <v>0</v>
      </c>
    </row>
    <row r="57" spans="1:26" ht="12.75">
      <c r="A57" s="32"/>
      <c r="B57" s="32"/>
      <c r="C57" s="32"/>
      <c r="D57" s="32"/>
      <c r="E57" s="32"/>
      <c r="F57" s="31"/>
      <c r="G57" s="32"/>
      <c r="H57" s="32"/>
      <c r="I57" s="32"/>
      <c r="J57" s="32"/>
      <c r="L57" s="34">
        <f t="shared" si="0"/>
        <v>55</v>
      </c>
      <c r="M57"/>
      <c r="N57" s="1">
        <v>0</v>
      </c>
      <c r="P57" s="34">
        <f t="shared" si="5"/>
        <v>55</v>
      </c>
      <c r="Q57" t="s">
        <v>89</v>
      </c>
      <c r="R57" s="3">
        <v>1</v>
      </c>
      <c r="T57" s="34">
        <f t="shared" si="6"/>
        <v>55</v>
      </c>
      <c r="U57" s="60"/>
      <c r="V57" s="1">
        <v>0</v>
      </c>
      <c r="X57" s="34">
        <f t="shared" si="3"/>
        <v>55</v>
      </c>
      <c r="Z57" s="1">
        <v>0</v>
      </c>
    </row>
    <row r="58" spans="1:26" ht="12.75">
      <c r="A58" s="32"/>
      <c r="B58" s="32"/>
      <c r="C58" s="32"/>
      <c r="D58" s="32"/>
      <c r="E58" s="32"/>
      <c r="F58" s="31"/>
      <c r="G58" s="32"/>
      <c r="H58" s="32"/>
      <c r="I58" s="32"/>
      <c r="J58" s="32"/>
      <c r="L58" s="34">
        <f t="shared" si="0"/>
        <v>56</v>
      </c>
      <c r="M58"/>
      <c r="N58" s="1">
        <v>0</v>
      </c>
      <c r="P58" s="34">
        <f t="shared" si="5"/>
        <v>56</v>
      </c>
      <c r="Q58" t="s">
        <v>90</v>
      </c>
      <c r="R58" s="3">
        <v>1</v>
      </c>
      <c r="T58" s="34">
        <f t="shared" si="6"/>
        <v>56</v>
      </c>
      <c r="U58" s="60"/>
      <c r="V58" s="1">
        <v>0</v>
      </c>
      <c r="X58" s="34">
        <f t="shared" si="3"/>
        <v>56</v>
      </c>
      <c r="Z58" s="1">
        <v>0</v>
      </c>
    </row>
    <row r="59" spans="1:26" ht="12.75">
      <c r="A59" s="32"/>
      <c r="B59" s="32"/>
      <c r="C59" s="32"/>
      <c r="D59" s="32"/>
      <c r="E59" s="32"/>
      <c r="F59" s="31"/>
      <c r="G59" s="32"/>
      <c r="H59" s="32"/>
      <c r="I59" s="32"/>
      <c r="J59" s="32"/>
      <c r="L59" s="34">
        <f t="shared" si="0"/>
        <v>57</v>
      </c>
      <c r="M59"/>
      <c r="N59" s="1">
        <v>0</v>
      </c>
      <c r="P59" s="34">
        <f t="shared" si="5"/>
        <v>57</v>
      </c>
      <c r="R59" s="3">
        <v>0</v>
      </c>
      <c r="T59" s="34">
        <f t="shared" si="6"/>
        <v>57</v>
      </c>
      <c r="U59" s="60"/>
      <c r="V59" s="1">
        <v>0</v>
      </c>
      <c r="X59" s="34">
        <f t="shared" si="3"/>
        <v>57</v>
      </c>
      <c r="Z59" s="1">
        <v>0</v>
      </c>
    </row>
    <row r="60" spans="1:26" ht="12.75">
      <c r="A60" s="32"/>
      <c r="B60" s="32"/>
      <c r="C60" s="32"/>
      <c r="D60" s="32"/>
      <c r="E60" s="32"/>
      <c r="F60" s="31"/>
      <c r="G60" s="32"/>
      <c r="H60" s="32"/>
      <c r="I60" s="32"/>
      <c r="J60" s="32"/>
      <c r="L60" s="34">
        <f t="shared" si="0"/>
        <v>58</v>
      </c>
      <c r="M60"/>
      <c r="N60" s="1">
        <v>0</v>
      </c>
      <c r="P60" s="34">
        <f t="shared" si="5"/>
        <v>58</v>
      </c>
      <c r="R60" s="3">
        <v>0</v>
      </c>
      <c r="T60" s="34">
        <f t="shared" si="6"/>
        <v>58</v>
      </c>
      <c r="U60" s="60"/>
      <c r="V60" s="1">
        <v>0</v>
      </c>
      <c r="X60" s="34">
        <f t="shared" si="3"/>
        <v>58</v>
      </c>
      <c r="Z60" s="1">
        <v>0</v>
      </c>
    </row>
    <row r="61" spans="1:26" ht="12.75">
      <c r="A61" s="32"/>
      <c r="B61" s="32"/>
      <c r="C61" s="32"/>
      <c r="D61" s="32"/>
      <c r="E61" s="32"/>
      <c r="F61" s="31"/>
      <c r="G61" s="32"/>
      <c r="H61" s="32"/>
      <c r="I61" s="32"/>
      <c r="J61" s="32"/>
      <c r="L61" s="34">
        <f t="shared" si="0"/>
        <v>59</v>
      </c>
      <c r="M61"/>
      <c r="N61" s="1">
        <v>0</v>
      </c>
      <c r="P61" s="34">
        <f t="shared" si="5"/>
        <v>59</v>
      </c>
      <c r="R61" s="3">
        <v>0</v>
      </c>
      <c r="T61" s="34">
        <f t="shared" si="6"/>
        <v>59</v>
      </c>
      <c r="U61" s="60"/>
      <c r="V61" s="1">
        <v>0</v>
      </c>
      <c r="X61" s="34">
        <f t="shared" si="3"/>
        <v>59</v>
      </c>
      <c r="Z61" s="1">
        <v>0</v>
      </c>
    </row>
    <row r="62" spans="1:26" ht="12.75">
      <c r="A62" s="32"/>
      <c r="B62" s="32"/>
      <c r="C62" s="32"/>
      <c r="D62" s="32"/>
      <c r="E62" s="32"/>
      <c r="F62" s="31"/>
      <c r="G62" s="32"/>
      <c r="H62" s="32"/>
      <c r="I62" s="32"/>
      <c r="J62" s="32"/>
      <c r="L62" s="34">
        <f t="shared" si="0"/>
        <v>60</v>
      </c>
      <c r="M62"/>
      <c r="N62" s="1">
        <v>0</v>
      </c>
      <c r="P62" s="34">
        <f t="shared" si="5"/>
        <v>60</v>
      </c>
      <c r="Q62" s="5"/>
      <c r="R62" s="3">
        <v>0</v>
      </c>
      <c r="T62" s="34">
        <f t="shared" si="6"/>
        <v>60</v>
      </c>
      <c r="U62" s="60"/>
      <c r="V62" s="1">
        <v>0</v>
      </c>
      <c r="X62" s="34">
        <f t="shared" si="3"/>
        <v>60</v>
      </c>
      <c r="Z62" s="1">
        <v>0</v>
      </c>
    </row>
    <row r="63" spans="1:26" ht="12.75">
      <c r="A63" s="32"/>
      <c r="B63" s="32"/>
      <c r="C63" s="32"/>
      <c r="D63" s="32"/>
      <c r="E63" s="32"/>
      <c r="F63" s="31"/>
      <c r="G63" s="32"/>
      <c r="H63" s="32"/>
      <c r="I63" s="32"/>
      <c r="J63" s="32"/>
      <c r="L63" s="34">
        <f t="shared" si="0"/>
        <v>61</v>
      </c>
      <c r="M63"/>
      <c r="N63" s="1">
        <v>0</v>
      </c>
      <c r="P63" s="34">
        <f t="shared" si="5"/>
        <v>61</v>
      </c>
      <c r="R63" s="3">
        <v>0</v>
      </c>
      <c r="T63" s="34">
        <f t="shared" si="6"/>
        <v>61</v>
      </c>
      <c r="U63" s="60"/>
      <c r="V63" s="1">
        <v>0</v>
      </c>
      <c r="X63" s="34">
        <f t="shared" si="3"/>
        <v>61</v>
      </c>
      <c r="Z63" s="1">
        <v>0</v>
      </c>
    </row>
    <row r="64" spans="1:26" ht="12.75">
      <c r="A64" s="32"/>
      <c r="B64" s="32"/>
      <c r="C64" s="32"/>
      <c r="D64" s="32"/>
      <c r="E64" s="32"/>
      <c r="F64" s="31"/>
      <c r="G64" s="32"/>
      <c r="H64" s="32"/>
      <c r="I64" s="32"/>
      <c r="J64" s="32"/>
      <c r="L64" s="34">
        <f t="shared" si="0"/>
        <v>62</v>
      </c>
      <c r="M64"/>
      <c r="N64" s="1">
        <v>0</v>
      </c>
      <c r="P64" s="34">
        <f t="shared" si="5"/>
        <v>62</v>
      </c>
      <c r="R64" s="3">
        <v>0</v>
      </c>
      <c r="T64" s="34">
        <f t="shared" si="6"/>
        <v>62</v>
      </c>
      <c r="U64" s="60"/>
      <c r="V64" s="1">
        <v>0</v>
      </c>
      <c r="X64" s="34">
        <f t="shared" si="3"/>
        <v>62</v>
      </c>
      <c r="Z64" s="1">
        <v>0</v>
      </c>
    </row>
    <row r="65" spans="1:26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L65" s="34">
        <f t="shared" si="0"/>
        <v>63</v>
      </c>
      <c r="M65"/>
      <c r="N65" s="1">
        <v>0</v>
      </c>
      <c r="P65" s="34">
        <f t="shared" si="5"/>
        <v>63</v>
      </c>
      <c r="R65" s="3">
        <v>0</v>
      </c>
      <c r="T65" s="34">
        <f t="shared" si="6"/>
        <v>63</v>
      </c>
      <c r="U65" s="60"/>
      <c r="V65" s="1">
        <v>0</v>
      </c>
      <c r="X65" s="34">
        <f t="shared" si="3"/>
        <v>63</v>
      </c>
      <c r="Z65" s="1">
        <v>0</v>
      </c>
    </row>
    <row r="66" spans="12:26" ht="12.75">
      <c r="L66" s="34">
        <f t="shared" si="0"/>
        <v>64</v>
      </c>
      <c r="M66"/>
      <c r="N66" s="1">
        <v>0</v>
      </c>
      <c r="P66" s="34">
        <f t="shared" si="5"/>
        <v>64</v>
      </c>
      <c r="R66" s="3">
        <v>0</v>
      </c>
      <c r="T66" s="34">
        <f t="shared" si="6"/>
        <v>64</v>
      </c>
      <c r="U66" s="60"/>
      <c r="V66" s="1">
        <v>0</v>
      </c>
      <c r="X66" s="34">
        <f t="shared" si="3"/>
        <v>64</v>
      </c>
      <c r="Z66" s="1">
        <v>0</v>
      </c>
    </row>
    <row r="67" spans="12:26" ht="12.75">
      <c r="L67" s="34">
        <f t="shared" si="0"/>
        <v>65</v>
      </c>
      <c r="M67"/>
      <c r="N67" s="1">
        <v>0</v>
      </c>
      <c r="P67" s="34">
        <f t="shared" si="5"/>
        <v>65</v>
      </c>
      <c r="R67" s="3">
        <v>0</v>
      </c>
      <c r="T67" s="34">
        <f t="shared" si="6"/>
        <v>65</v>
      </c>
      <c r="U67" s="60"/>
      <c r="V67" s="1">
        <v>0</v>
      </c>
      <c r="X67" s="34">
        <f t="shared" si="3"/>
        <v>65</v>
      </c>
      <c r="Z67" s="1">
        <v>0</v>
      </c>
    </row>
    <row r="68" spans="12:26" ht="12.75">
      <c r="L68" s="34">
        <f t="shared" si="0"/>
        <v>66</v>
      </c>
      <c r="M68"/>
      <c r="N68" s="1">
        <v>0</v>
      </c>
      <c r="P68" s="34">
        <f t="shared" si="5"/>
        <v>66</v>
      </c>
      <c r="R68" s="3">
        <v>0</v>
      </c>
      <c r="T68" s="34">
        <f t="shared" si="6"/>
        <v>66</v>
      </c>
      <c r="U68" s="60"/>
      <c r="V68" s="1">
        <v>0</v>
      </c>
      <c r="X68" s="34">
        <f t="shared" si="3"/>
        <v>66</v>
      </c>
      <c r="Z68" s="1">
        <v>0</v>
      </c>
    </row>
    <row r="69" spans="12:26" ht="12.75">
      <c r="L69" s="34">
        <f aca="true" t="shared" si="7" ref="L69:L102">SUM(L68)+1</f>
        <v>67</v>
      </c>
      <c r="M69"/>
      <c r="N69" s="1">
        <v>0</v>
      </c>
      <c r="P69" s="34">
        <f t="shared" si="5"/>
        <v>67</v>
      </c>
      <c r="R69" s="3">
        <v>0</v>
      </c>
      <c r="T69" s="34">
        <f t="shared" si="6"/>
        <v>67</v>
      </c>
      <c r="U69" s="60"/>
      <c r="V69" s="1">
        <v>0</v>
      </c>
      <c r="X69" s="34">
        <f aca="true" t="shared" si="8" ref="X69:X102">SUM(X68)+1</f>
        <v>67</v>
      </c>
      <c r="Z69" s="1">
        <v>0</v>
      </c>
    </row>
    <row r="70" spans="12:26" ht="12.75">
      <c r="L70" s="34">
        <f t="shared" si="7"/>
        <v>68</v>
      </c>
      <c r="M70"/>
      <c r="N70" s="1">
        <v>0</v>
      </c>
      <c r="P70" s="34">
        <f t="shared" si="5"/>
        <v>68</v>
      </c>
      <c r="R70" s="3">
        <v>0</v>
      </c>
      <c r="T70" s="34">
        <f t="shared" si="6"/>
        <v>68</v>
      </c>
      <c r="U70" s="60"/>
      <c r="V70" s="1">
        <v>0</v>
      </c>
      <c r="X70" s="34">
        <f t="shared" si="8"/>
        <v>68</v>
      </c>
      <c r="Z70" s="1">
        <v>0</v>
      </c>
    </row>
    <row r="71" spans="12:26" ht="12.75">
      <c r="L71" s="34">
        <f t="shared" si="7"/>
        <v>69</v>
      </c>
      <c r="M71"/>
      <c r="N71" s="1">
        <v>0</v>
      </c>
      <c r="P71" s="34">
        <f t="shared" si="5"/>
        <v>69</v>
      </c>
      <c r="R71" s="3">
        <v>0</v>
      </c>
      <c r="T71" s="34">
        <f t="shared" si="6"/>
        <v>69</v>
      </c>
      <c r="U71" s="60"/>
      <c r="V71" s="1">
        <v>0</v>
      </c>
      <c r="X71" s="34">
        <f t="shared" si="8"/>
        <v>69</v>
      </c>
      <c r="Z71" s="1">
        <v>0</v>
      </c>
    </row>
    <row r="72" spans="12:26" ht="12.75">
      <c r="L72" s="34">
        <f t="shared" si="7"/>
        <v>70</v>
      </c>
      <c r="M72"/>
      <c r="N72" s="1">
        <v>0</v>
      </c>
      <c r="P72" s="34">
        <f t="shared" si="5"/>
        <v>70</v>
      </c>
      <c r="R72" s="3">
        <v>0</v>
      </c>
      <c r="T72" s="34">
        <f t="shared" si="6"/>
        <v>70</v>
      </c>
      <c r="U72" s="60"/>
      <c r="V72" s="1">
        <v>0</v>
      </c>
      <c r="X72" s="34">
        <f t="shared" si="8"/>
        <v>70</v>
      </c>
      <c r="Z72" s="1">
        <v>0</v>
      </c>
    </row>
    <row r="73" spans="12:26" ht="12.75">
      <c r="L73" s="34">
        <f t="shared" si="7"/>
        <v>71</v>
      </c>
      <c r="M73"/>
      <c r="N73" s="1">
        <v>0</v>
      </c>
      <c r="P73" s="34">
        <f t="shared" si="5"/>
        <v>71</v>
      </c>
      <c r="R73" s="3">
        <v>0</v>
      </c>
      <c r="T73" s="34">
        <f t="shared" si="6"/>
        <v>71</v>
      </c>
      <c r="U73" s="60"/>
      <c r="V73" s="1">
        <v>0</v>
      </c>
      <c r="X73" s="34">
        <f t="shared" si="8"/>
        <v>71</v>
      </c>
      <c r="Z73" s="1">
        <v>0</v>
      </c>
    </row>
    <row r="74" spans="12:26" ht="12.75">
      <c r="L74" s="34">
        <f t="shared" si="7"/>
        <v>72</v>
      </c>
      <c r="M74"/>
      <c r="N74" s="1">
        <v>0</v>
      </c>
      <c r="P74" s="34">
        <f t="shared" si="5"/>
        <v>72</v>
      </c>
      <c r="R74" s="3">
        <v>0</v>
      </c>
      <c r="T74" s="34">
        <f t="shared" si="6"/>
        <v>72</v>
      </c>
      <c r="U74" s="60"/>
      <c r="V74" s="1">
        <v>0</v>
      </c>
      <c r="X74" s="34">
        <f t="shared" si="8"/>
        <v>72</v>
      </c>
      <c r="Z74" s="1">
        <v>0</v>
      </c>
    </row>
    <row r="75" spans="12:26" ht="12.75">
      <c r="L75" s="34">
        <f t="shared" si="7"/>
        <v>73</v>
      </c>
      <c r="M75"/>
      <c r="N75" s="1">
        <v>0</v>
      </c>
      <c r="P75" s="34">
        <f t="shared" si="5"/>
        <v>73</v>
      </c>
      <c r="R75" s="3">
        <v>0</v>
      </c>
      <c r="T75" s="34">
        <f t="shared" si="6"/>
        <v>73</v>
      </c>
      <c r="U75" s="60"/>
      <c r="V75" s="1">
        <v>0</v>
      </c>
      <c r="X75" s="34">
        <f t="shared" si="8"/>
        <v>73</v>
      </c>
      <c r="Z75" s="1">
        <v>0</v>
      </c>
    </row>
    <row r="76" spans="12:26" ht="12.75">
      <c r="L76" s="34">
        <f t="shared" si="7"/>
        <v>74</v>
      </c>
      <c r="M76"/>
      <c r="N76" s="1">
        <v>0</v>
      </c>
      <c r="P76" s="34">
        <f t="shared" si="5"/>
        <v>74</v>
      </c>
      <c r="R76" s="3">
        <v>0</v>
      </c>
      <c r="T76" s="34">
        <f t="shared" si="6"/>
        <v>74</v>
      </c>
      <c r="U76" s="60"/>
      <c r="V76" s="1">
        <v>0</v>
      </c>
      <c r="X76" s="34">
        <f t="shared" si="8"/>
        <v>74</v>
      </c>
      <c r="Z76" s="1">
        <v>0</v>
      </c>
    </row>
    <row r="77" spans="12:26" ht="12.75">
      <c r="L77" s="34">
        <f t="shared" si="7"/>
        <v>75</v>
      </c>
      <c r="M77"/>
      <c r="N77" s="1">
        <v>0</v>
      </c>
      <c r="P77" s="34">
        <f t="shared" si="5"/>
        <v>75</v>
      </c>
      <c r="R77" s="3">
        <v>0</v>
      </c>
      <c r="T77" s="34">
        <f t="shared" si="6"/>
        <v>75</v>
      </c>
      <c r="U77" s="60"/>
      <c r="V77" s="1">
        <v>0</v>
      </c>
      <c r="X77" s="34">
        <f t="shared" si="8"/>
        <v>75</v>
      </c>
      <c r="Z77" s="1">
        <v>0</v>
      </c>
    </row>
    <row r="78" spans="12:26" ht="12.75">
      <c r="L78" s="34">
        <f t="shared" si="7"/>
        <v>76</v>
      </c>
      <c r="M78"/>
      <c r="N78" s="1">
        <v>0</v>
      </c>
      <c r="P78" s="34">
        <f t="shared" si="5"/>
        <v>76</v>
      </c>
      <c r="R78" s="3">
        <v>0</v>
      </c>
      <c r="T78" s="34">
        <f t="shared" si="6"/>
        <v>76</v>
      </c>
      <c r="U78" s="60"/>
      <c r="V78" s="1">
        <v>0</v>
      </c>
      <c r="X78" s="34">
        <f t="shared" si="8"/>
        <v>76</v>
      </c>
      <c r="Z78" s="1">
        <v>0</v>
      </c>
    </row>
    <row r="79" spans="12:26" ht="12.75">
      <c r="L79" s="34">
        <f t="shared" si="7"/>
        <v>77</v>
      </c>
      <c r="M79"/>
      <c r="N79" s="1">
        <v>0</v>
      </c>
      <c r="P79" s="34">
        <f t="shared" si="5"/>
        <v>77</v>
      </c>
      <c r="R79" s="3">
        <v>0</v>
      </c>
      <c r="T79" s="34">
        <f t="shared" si="6"/>
        <v>77</v>
      </c>
      <c r="U79" s="60"/>
      <c r="V79" s="1">
        <v>0</v>
      </c>
      <c r="X79" s="34">
        <f t="shared" si="8"/>
        <v>77</v>
      </c>
      <c r="Z79" s="1">
        <v>0</v>
      </c>
    </row>
    <row r="80" spans="12:26" ht="12.75">
      <c r="L80" s="34">
        <f t="shared" si="7"/>
        <v>78</v>
      </c>
      <c r="M80"/>
      <c r="N80" s="1">
        <v>0</v>
      </c>
      <c r="P80" s="34">
        <f t="shared" si="5"/>
        <v>78</v>
      </c>
      <c r="R80" s="3">
        <v>0</v>
      </c>
      <c r="T80" s="34">
        <f t="shared" si="6"/>
        <v>78</v>
      </c>
      <c r="U80" s="60"/>
      <c r="V80" s="1">
        <v>0</v>
      </c>
      <c r="X80" s="34">
        <f t="shared" si="8"/>
        <v>78</v>
      </c>
      <c r="Z80" s="1">
        <v>0</v>
      </c>
    </row>
    <row r="81" spans="12:26" ht="12.75">
      <c r="L81" s="34">
        <f t="shared" si="7"/>
        <v>79</v>
      </c>
      <c r="M81"/>
      <c r="N81" s="1">
        <v>0</v>
      </c>
      <c r="P81" s="34">
        <f t="shared" si="5"/>
        <v>79</v>
      </c>
      <c r="R81" s="3">
        <v>0</v>
      </c>
      <c r="T81" s="34">
        <f t="shared" si="6"/>
        <v>79</v>
      </c>
      <c r="U81" s="60"/>
      <c r="V81" s="1">
        <v>0</v>
      </c>
      <c r="X81" s="34">
        <f t="shared" si="8"/>
        <v>79</v>
      </c>
      <c r="Z81" s="1">
        <v>0</v>
      </c>
    </row>
    <row r="82" spans="12:26" ht="12.75">
      <c r="L82" s="34">
        <f t="shared" si="7"/>
        <v>80</v>
      </c>
      <c r="M82"/>
      <c r="N82" s="1">
        <v>0</v>
      </c>
      <c r="P82" s="34">
        <f t="shared" si="5"/>
        <v>80</v>
      </c>
      <c r="R82" s="3">
        <v>0</v>
      </c>
      <c r="T82" s="34">
        <f t="shared" si="6"/>
        <v>80</v>
      </c>
      <c r="U82" s="60"/>
      <c r="V82" s="1">
        <v>0</v>
      </c>
      <c r="X82" s="34">
        <f t="shared" si="8"/>
        <v>80</v>
      </c>
      <c r="Z82" s="1">
        <v>0</v>
      </c>
    </row>
    <row r="83" spans="12:26" ht="12.75">
      <c r="L83" s="34">
        <f t="shared" si="7"/>
        <v>81</v>
      </c>
      <c r="M83"/>
      <c r="N83" s="1">
        <v>0</v>
      </c>
      <c r="P83" s="34">
        <f t="shared" si="5"/>
        <v>81</v>
      </c>
      <c r="R83" s="3">
        <v>0</v>
      </c>
      <c r="T83" s="34">
        <f t="shared" si="6"/>
        <v>81</v>
      </c>
      <c r="U83" s="60"/>
      <c r="V83" s="1">
        <v>0</v>
      </c>
      <c r="X83" s="34">
        <f t="shared" si="8"/>
        <v>81</v>
      </c>
      <c r="Z83" s="1">
        <v>0</v>
      </c>
    </row>
    <row r="84" spans="12:26" ht="12.75">
      <c r="L84" s="34">
        <f t="shared" si="7"/>
        <v>82</v>
      </c>
      <c r="M84"/>
      <c r="N84" s="1">
        <v>0</v>
      </c>
      <c r="P84" s="34">
        <f t="shared" si="5"/>
        <v>82</v>
      </c>
      <c r="R84" s="3">
        <v>0</v>
      </c>
      <c r="T84" s="34">
        <f t="shared" si="6"/>
        <v>82</v>
      </c>
      <c r="U84" s="60"/>
      <c r="V84" s="1">
        <v>0</v>
      </c>
      <c r="X84" s="34">
        <f t="shared" si="8"/>
        <v>82</v>
      </c>
      <c r="Z84" s="1">
        <v>0</v>
      </c>
    </row>
    <row r="85" spans="12:26" ht="12.75">
      <c r="L85" s="34">
        <f t="shared" si="7"/>
        <v>83</v>
      </c>
      <c r="M85"/>
      <c r="N85" s="1">
        <v>0</v>
      </c>
      <c r="P85" s="34">
        <f t="shared" si="5"/>
        <v>83</v>
      </c>
      <c r="R85" s="3">
        <v>0</v>
      </c>
      <c r="T85" s="34">
        <f t="shared" si="6"/>
        <v>83</v>
      </c>
      <c r="U85" s="60"/>
      <c r="V85" s="1">
        <v>0</v>
      </c>
      <c r="X85" s="34">
        <f t="shared" si="8"/>
        <v>83</v>
      </c>
      <c r="Z85" s="1">
        <v>0</v>
      </c>
    </row>
    <row r="86" spans="12:26" ht="12.75">
      <c r="L86" s="34">
        <f t="shared" si="7"/>
        <v>84</v>
      </c>
      <c r="M86"/>
      <c r="N86" s="1">
        <v>0</v>
      </c>
      <c r="P86" s="34">
        <f t="shared" si="5"/>
        <v>84</v>
      </c>
      <c r="R86" s="3">
        <v>0</v>
      </c>
      <c r="T86" s="34">
        <f t="shared" si="6"/>
        <v>84</v>
      </c>
      <c r="U86" s="60"/>
      <c r="V86" s="1">
        <v>0</v>
      </c>
      <c r="X86" s="34">
        <f t="shared" si="8"/>
        <v>84</v>
      </c>
      <c r="Z86" s="1">
        <v>0</v>
      </c>
    </row>
    <row r="87" spans="12:26" ht="12.75">
      <c r="L87" s="34">
        <f t="shared" si="7"/>
        <v>85</v>
      </c>
      <c r="M87"/>
      <c r="N87" s="1">
        <v>0</v>
      </c>
      <c r="P87" s="34">
        <f t="shared" si="5"/>
        <v>85</v>
      </c>
      <c r="R87" s="3">
        <v>0</v>
      </c>
      <c r="T87" s="34">
        <f t="shared" si="6"/>
        <v>85</v>
      </c>
      <c r="U87" s="60"/>
      <c r="V87" s="1">
        <v>0</v>
      </c>
      <c r="X87" s="34">
        <f t="shared" si="8"/>
        <v>85</v>
      </c>
      <c r="Z87" s="1">
        <v>0</v>
      </c>
    </row>
    <row r="88" spans="12:26" ht="12.75">
      <c r="L88" s="34">
        <f t="shared" si="7"/>
        <v>86</v>
      </c>
      <c r="M88"/>
      <c r="N88" s="1">
        <v>0</v>
      </c>
      <c r="P88" s="34">
        <f t="shared" si="5"/>
        <v>86</v>
      </c>
      <c r="R88" s="3">
        <v>0</v>
      </c>
      <c r="T88" s="34">
        <f t="shared" si="6"/>
        <v>86</v>
      </c>
      <c r="U88" s="60"/>
      <c r="V88" s="1">
        <v>0</v>
      </c>
      <c r="X88" s="34">
        <f t="shared" si="8"/>
        <v>86</v>
      </c>
      <c r="Z88" s="1">
        <v>0</v>
      </c>
    </row>
    <row r="89" spans="12:26" ht="12.75">
      <c r="L89" s="34">
        <f t="shared" si="7"/>
        <v>87</v>
      </c>
      <c r="M89"/>
      <c r="N89" s="1">
        <v>0</v>
      </c>
      <c r="P89" s="34">
        <f t="shared" si="5"/>
        <v>87</v>
      </c>
      <c r="R89" s="3">
        <v>0</v>
      </c>
      <c r="T89" s="34">
        <f t="shared" si="6"/>
        <v>87</v>
      </c>
      <c r="U89" s="60"/>
      <c r="V89" s="1">
        <v>0</v>
      </c>
      <c r="X89" s="34">
        <f t="shared" si="8"/>
        <v>87</v>
      </c>
      <c r="Z89" s="1">
        <v>0</v>
      </c>
    </row>
    <row r="90" spans="12:26" ht="12.75">
      <c r="L90" s="34">
        <f t="shared" si="7"/>
        <v>88</v>
      </c>
      <c r="M90"/>
      <c r="N90" s="1">
        <v>0</v>
      </c>
      <c r="P90" s="34">
        <f t="shared" si="5"/>
        <v>88</v>
      </c>
      <c r="R90" s="3">
        <v>0</v>
      </c>
      <c r="T90" s="34">
        <f t="shared" si="6"/>
        <v>88</v>
      </c>
      <c r="U90" s="60"/>
      <c r="V90" s="1">
        <v>0</v>
      </c>
      <c r="X90" s="34">
        <f t="shared" si="8"/>
        <v>88</v>
      </c>
      <c r="Z90" s="1">
        <v>0</v>
      </c>
    </row>
    <row r="91" spans="12:26" ht="12.75">
      <c r="L91" s="34">
        <f t="shared" si="7"/>
        <v>89</v>
      </c>
      <c r="M91"/>
      <c r="N91" s="1">
        <v>0</v>
      </c>
      <c r="P91" s="34">
        <f t="shared" si="5"/>
        <v>89</v>
      </c>
      <c r="R91" s="3">
        <v>0</v>
      </c>
      <c r="T91" s="34">
        <f t="shared" si="6"/>
        <v>89</v>
      </c>
      <c r="U91" s="60"/>
      <c r="V91" s="1">
        <v>0</v>
      </c>
      <c r="X91" s="34">
        <f t="shared" si="8"/>
        <v>89</v>
      </c>
      <c r="Z91" s="1">
        <v>0</v>
      </c>
    </row>
    <row r="92" spans="12:26" ht="12.75">
      <c r="L92" s="34">
        <f t="shared" si="7"/>
        <v>90</v>
      </c>
      <c r="M92"/>
      <c r="N92" s="1">
        <v>0</v>
      </c>
      <c r="P92" s="34">
        <f t="shared" si="5"/>
        <v>90</v>
      </c>
      <c r="R92" s="3">
        <v>0</v>
      </c>
      <c r="T92" s="34">
        <f t="shared" si="6"/>
        <v>90</v>
      </c>
      <c r="U92" s="60"/>
      <c r="V92" s="1">
        <v>0</v>
      </c>
      <c r="X92" s="34">
        <f t="shared" si="8"/>
        <v>90</v>
      </c>
      <c r="Z92" s="1">
        <v>0</v>
      </c>
    </row>
    <row r="93" spans="12:26" ht="12.75">
      <c r="L93" s="34">
        <f t="shared" si="7"/>
        <v>91</v>
      </c>
      <c r="M93"/>
      <c r="N93" s="1">
        <v>0</v>
      </c>
      <c r="P93" s="34">
        <f t="shared" si="5"/>
        <v>91</v>
      </c>
      <c r="R93" s="3">
        <v>0</v>
      </c>
      <c r="T93" s="34">
        <f t="shared" si="6"/>
        <v>91</v>
      </c>
      <c r="U93" s="60"/>
      <c r="V93" s="1">
        <v>0</v>
      </c>
      <c r="X93" s="34">
        <f t="shared" si="8"/>
        <v>91</v>
      </c>
      <c r="Z93" s="1">
        <v>0</v>
      </c>
    </row>
    <row r="94" spans="12:26" ht="12.75">
      <c r="L94" s="34">
        <f t="shared" si="7"/>
        <v>92</v>
      </c>
      <c r="M94"/>
      <c r="N94" s="1">
        <v>0</v>
      </c>
      <c r="P94" s="34">
        <f t="shared" si="5"/>
        <v>92</v>
      </c>
      <c r="R94" s="3">
        <v>0</v>
      </c>
      <c r="T94" s="34">
        <f t="shared" si="6"/>
        <v>92</v>
      </c>
      <c r="U94" s="60"/>
      <c r="V94" s="1">
        <v>0</v>
      </c>
      <c r="X94" s="34">
        <f t="shared" si="8"/>
        <v>92</v>
      </c>
      <c r="Z94" s="1">
        <v>0</v>
      </c>
    </row>
    <row r="95" spans="12:26" ht="12.75">
      <c r="L95" s="34">
        <f t="shared" si="7"/>
        <v>93</v>
      </c>
      <c r="M95"/>
      <c r="N95" s="1">
        <v>0</v>
      </c>
      <c r="P95" s="34">
        <f t="shared" si="5"/>
        <v>93</v>
      </c>
      <c r="R95" s="3">
        <v>0</v>
      </c>
      <c r="T95" s="34">
        <f t="shared" si="6"/>
        <v>93</v>
      </c>
      <c r="U95" s="60"/>
      <c r="V95" s="1">
        <v>0</v>
      </c>
      <c r="X95" s="34">
        <f t="shared" si="8"/>
        <v>93</v>
      </c>
      <c r="Z95" s="1">
        <v>0</v>
      </c>
    </row>
    <row r="96" spans="12:26" ht="12.75">
      <c r="L96" s="34">
        <f t="shared" si="7"/>
        <v>94</v>
      </c>
      <c r="M96"/>
      <c r="N96" s="1">
        <v>0</v>
      </c>
      <c r="P96" s="34">
        <f t="shared" si="5"/>
        <v>94</v>
      </c>
      <c r="R96" s="3">
        <v>0</v>
      </c>
      <c r="T96" s="34">
        <f t="shared" si="6"/>
        <v>94</v>
      </c>
      <c r="U96" s="60"/>
      <c r="V96" s="1">
        <v>0</v>
      </c>
      <c r="X96" s="34">
        <f t="shared" si="8"/>
        <v>94</v>
      </c>
      <c r="Z96" s="1">
        <v>0</v>
      </c>
    </row>
    <row r="97" spans="12:26" ht="12.75">
      <c r="L97" s="34">
        <f t="shared" si="7"/>
        <v>95</v>
      </c>
      <c r="M97"/>
      <c r="N97" s="1">
        <v>0</v>
      </c>
      <c r="P97" s="34">
        <f t="shared" si="5"/>
        <v>95</v>
      </c>
      <c r="R97" s="3">
        <v>0</v>
      </c>
      <c r="T97" s="34">
        <f t="shared" si="6"/>
        <v>95</v>
      </c>
      <c r="U97" s="60"/>
      <c r="V97" s="1">
        <v>0</v>
      </c>
      <c r="X97" s="34">
        <f t="shared" si="8"/>
        <v>95</v>
      </c>
      <c r="Z97" s="1">
        <v>0</v>
      </c>
    </row>
    <row r="98" spans="12:26" ht="12.75">
      <c r="L98" s="34">
        <f t="shared" si="7"/>
        <v>96</v>
      </c>
      <c r="M98"/>
      <c r="N98" s="1">
        <v>0</v>
      </c>
      <c r="P98" s="34">
        <f t="shared" si="5"/>
        <v>96</v>
      </c>
      <c r="R98" s="3">
        <v>0</v>
      </c>
      <c r="T98" s="34">
        <f t="shared" si="6"/>
        <v>96</v>
      </c>
      <c r="U98" s="60"/>
      <c r="V98" s="1">
        <v>0</v>
      </c>
      <c r="X98" s="34">
        <f t="shared" si="8"/>
        <v>96</v>
      </c>
      <c r="Z98" s="1">
        <v>0</v>
      </c>
    </row>
    <row r="99" spans="12:26" ht="12.75">
      <c r="L99" s="34">
        <f t="shared" si="7"/>
        <v>97</v>
      </c>
      <c r="M99"/>
      <c r="N99" s="1">
        <v>0</v>
      </c>
      <c r="P99" s="34">
        <f t="shared" si="5"/>
        <v>97</v>
      </c>
      <c r="R99" s="3">
        <v>0</v>
      </c>
      <c r="T99" s="34">
        <f t="shared" si="6"/>
        <v>97</v>
      </c>
      <c r="U99" s="60"/>
      <c r="V99" s="1">
        <v>0</v>
      </c>
      <c r="X99" s="34">
        <f t="shared" si="8"/>
        <v>97</v>
      </c>
      <c r="Z99" s="1">
        <v>0</v>
      </c>
    </row>
    <row r="100" spans="12:26" ht="12.75">
      <c r="L100" s="34">
        <f t="shared" si="7"/>
        <v>98</v>
      </c>
      <c r="M100"/>
      <c r="N100" s="1">
        <v>0</v>
      </c>
      <c r="P100" s="34">
        <f t="shared" si="5"/>
        <v>98</v>
      </c>
      <c r="R100" s="3">
        <v>0</v>
      </c>
      <c r="T100" s="34">
        <f t="shared" si="6"/>
        <v>98</v>
      </c>
      <c r="U100" s="60"/>
      <c r="V100" s="1">
        <v>0</v>
      </c>
      <c r="X100" s="34">
        <f t="shared" si="8"/>
        <v>98</v>
      </c>
      <c r="Z100" s="1">
        <v>0</v>
      </c>
    </row>
    <row r="101" spans="12:26" ht="12.75">
      <c r="L101" s="34">
        <f t="shared" si="7"/>
        <v>99</v>
      </c>
      <c r="M101"/>
      <c r="N101" s="1">
        <v>0</v>
      </c>
      <c r="P101" s="34">
        <f t="shared" si="5"/>
        <v>99</v>
      </c>
      <c r="R101" s="3">
        <v>0</v>
      </c>
      <c r="T101" s="34">
        <f t="shared" si="6"/>
        <v>99</v>
      </c>
      <c r="U101" s="60"/>
      <c r="V101" s="1">
        <v>0</v>
      </c>
      <c r="X101" s="34">
        <f t="shared" si="8"/>
        <v>99</v>
      </c>
      <c r="Z101" s="1">
        <v>0</v>
      </c>
    </row>
    <row r="102" spans="12:26" ht="12.75">
      <c r="L102" s="34">
        <f t="shared" si="7"/>
        <v>100</v>
      </c>
      <c r="M102"/>
      <c r="N102" s="1">
        <v>0</v>
      </c>
      <c r="P102" s="34">
        <f t="shared" si="5"/>
        <v>100</v>
      </c>
      <c r="R102" s="3">
        <v>0</v>
      </c>
      <c r="T102" s="34">
        <f t="shared" si="6"/>
        <v>100</v>
      </c>
      <c r="U102" s="60"/>
      <c r="V102" s="1">
        <v>0</v>
      </c>
      <c r="X102" s="34">
        <f t="shared" si="8"/>
        <v>100</v>
      </c>
      <c r="Z102" s="1">
        <v>0</v>
      </c>
    </row>
  </sheetData>
  <mergeCells count="1">
    <mergeCell ref="B1:J1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60"/>
  <sheetViews>
    <sheetView workbookViewId="0" topLeftCell="C1">
      <selection activeCell="H23" sqref="H23"/>
    </sheetView>
  </sheetViews>
  <sheetFormatPr defaultColWidth="9.140625" defaultRowHeight="12.75"/>
  <cols>
    <col min="1" max="1" width="25.421875" style="0" customWidth="1"/>
    <col min="2" max="6" width="5.7109375" style="1" customWidth="1"/>
    <col min="7" max="7" width="3.7109375" style="1" customWidth="1"/>
    <col min="8" max="8" width="13.7109375" style="1" customWidth="1"/>
    <col min="9" max="9" width="5.7109375" style="1" customWidth="1"/>
    <col min="10" max="10" width="3.7109375" style="0" customWidth="1"/>
    <col min="11" max="11" width="13.7109375" style="0" customWidth="1"/>
    <col min="12" max="12" width="5.7109375" style="0" customWidth="1"/>
    <col min="13" max="13" width="3.7109375" style="0" customWidth="1"/>
    <col min="14" max="14" width="13.7109375" style="0" customWidth="1"/>
    <col min="15" max="15" width="5.7109375" style="0" customWidth="1"/>
    <col min="16" max="16" width="3.7109375" style="0" customWidth="1"/>
    <col min="17" max="17" width="5.8515625" style="0" customWidth="1"/>
  </cols>
  <sheetData>
    <row r="2" spans="1:6" ht="12.75">
      <c r="A2" s="64" t="s">
        <v>114</v>
      </c>
      <c r="B2" s="65"/>
      <c r="C2" s="65"/>
      <c r="D2" s="3" t="s">
        <v>4</v>
      </c>
      <c r="E2" s="3"/>
      <c r="F2" s="3" t="s">
        <v>142</v>
      </c>
    </row>
    <row r="3" spans="2:6" ht="12.75">
      <c r="B3" s="1" t="s">
        <v>110</v>
      </c>
      <c r="C3" s="66" t="s">
        <v>132</v>
      </c>
      <c r="D3" s="1" t="s">
        <v>126</v>
      </c>
      <c r="E3" s="1" t="s">
        <v>142</v>
      </c>
      <c r="F3" s="1" t="s">
        <v>126</v>
      </c>
    </row>
    <row r="4" spans="2:6" ht="12.75">
      <c r="B4" s="37">
        <f>SUM(C4)+3</f>
        <v>3</v>
      </c>
      <c r="C4" s="69">
        <v>0</v>
      </c>
      <c r="D4" s="37">
        <v>0</v>
      </c>
      <c r="E4" s="69">
        <f>SUM(RangedCombat!F7)</f>
        <v>0</v>
      </c>
      <c r="F4" s="37">
        <f>SUM(RangedCombat!G7)</f>
        <v>0</v>
      </c>
    </row>
    <row r="5" spans="2:6" ht="12.75">
      <c r="B5" s="37">
        <f>SUM(C5)+3</f>
        <v>4</v>
      </c>
      <c r="C5" s="69">
        <v>1</v>
      </c>
      <c r="D5" s="37">
        <v>3</v>
      </c>
      <c r="E5" s="69">
        <f>SUM(RangedCombat!F6)</f>
        <v>-1</v>
      </c>
      <c r="F5" s="37">
        <f>SUM(RangedCombat!G6)</f>
        <v>1</v>
      </c>
    </row>
    <row r="6" spans="2:6" ht="12.75">
      <c r="B6" s="37">
        <f>SUM(C6)+3</f>
        <v>5</v>
      </c>
      <c r="C6" s="69">
        <v>2</v>
      </c>
      <c r="D6" s="37">
        <v>8</v>
      </c>
      <c r="E6" s="69">
        <f>SUM(RangedCombat!F5)</f>
        <v>-2</v>
      </c>
      <c r="F6" s="37">
        <f>SUM(RangedCombat!G5)</f>
        <v>3</v>
      </c>
    </row>
    <row r="7" spans="2:6" ht="12.75">
      <c r="B7" s="37">
        <f>SUM(C7)+3</f>
        <v>6</v>
      </c>
      <c r="C7" s="69">
        <v>3</v>
      </c>
      <c r="D7" s="37">
        <v>14</v>
      </c>
      <c r="E7" s="69">
        <f>SUM(RangedCombat!F4)</f>
        <v>-3</v>
      </c>
      <c r="F7" s="37">
        <f>SUM(RangedCombat!G4)</f>
        <v>6</v>
      </c>
    </row>
    <row r="9" spans="8:15" ht="12.75">
      <c r="H9" s="27" t="s">
        <v>127</v>
      </c>
      <c r="I9" s="1" t="s">
        <v>128</v>
      </c>
      <c r="J9" s="27"/>
      <c r="K9" s="27" t="s">
        <v>127</v>
      </c>
      <c r="L9" s="1" t="s">
        <v>128</v>
      </c>
      <c r="N9" s="27" t="s">
        <v>196</v>
      </c>
      <c r="O9" s="1" t="s">
        <v>128</v>
      </c>
    </row>
    <row r="10" spans="1:17" ht="12.75">
      <c r="A10" s="61" t="s">
        <v>129</v>
      </c>
      <c r="B10" s="1" t="s">
        <v>110</v>
      </c>
      <c r="C10" s="1" t="s">
        <v>4</v>
      </c>
      <c r="D10" s="1" t="s">
        <v>126</v>
      </c>
      <c r="E10" s="1" t="s">
        <v>142</v>
      </c>
      <c r="F10" s="1" t="s">
        <v>126</v>
      </c>
      <c r="H10" s="27" t="s">
        <v>43</v>
      </c>
      <c r="I10" s="1" t="s">
        <v>126</v>
      </c>
      <c r="J10" s="27"/>
      <c r="K10" s="27" t="s">
        <v>43</v>
      </c>
      <c r="L10" s="1" t="s">
        <v>126</v>
      </c>
      <c r="N10" s="27" t="s">
        <v>43</v>
      </c>
      <c r="O10" s="1" t="s">
        <v>126</v>
      </c>
      <c r="Q10" s="67" t="s">
        <v>0</v>
      </c>
    </row>
    <row r="11" spans="1:17" ht="12.75">
      <c r="A11" s="89" t="s">
        <v>179</v>
      </c>
      <c r="B11" s="69">
        <f>SUM(C11)+3</f>
        <v>3</v>
      </c>
      <c r="C11" s="86">
        <v>0</v>
      </c>
      <c r="D11" s="68" t="str">
        <f aca="true" t="shared" si="0" ref="D11:D60">IF(C11=1,$D$5,IF(C11=2,$D$6,IF(C11=3,$D$7,"0")))</f>
        <v>0</v>
      </c>
      <c r="E11" s="86">
        <v>0</v>
      </c>
      <c r="F11" s="68">
        <f>IF(E11="","0",VLOOKUP(E11,RangedCombat!$F$4:$G$7,2))</f>
        <v>0</v>
      </c>
      <c r="H11" s="88"/>
      <c r="I11" s="68" t="str">
        <f>IF(H11="","0",VLOOKUP(H11,RangedCombat!$P$4:$Q$20,2))</f>
        <v>0</v>
      </c>
      <c r="J11" s="71"/>
      <c r="K11" s="88"/>
      <c r="L11" s="68" t="str">
        <f>IF(K11="","0",VLOOKUP(K11,RangedCombat!$P$4:$Q$20,2))</f>
        <v>0</v>
      </c>
      <c r="N11" s="88"/>
      <c r="O11" s="87"/>
      <c r="Q11" s="37">
        <f>SUM(D11+F11+I11+L11+O11)</f>
        <v>0</v>
      </c>
    </row>
    <row r="12" spans="1:17" ht="12.75">
      <c r="A12" s="89" t="s">
        <v>18</v>
      </c>
      <c r="B12" s="69">
        <f>SUM(C12)+3</f>
        <v>3</v>
      </c>
      <c r="C12" s="86">
        <v>0</v>
      </c>
      <c r="D12" s="68" t="str">
        <f t="shared" si="0"/>
        <v>0</v>
      </c>
      <c r="E12" s="86">
        <v>-1</v>
      </c>
      <c r="F12" s="68">
        <f>IF(E12="","0",VLOOKUP(E12,RangedCombat!$F$4:$G$7,2))</f>
        <v>1</v>
      </c>
      <c r="H12" s="88"/>
      <c r="I12" s="68" t="str">
        <f>IF(H12="","0",VLOOKUP(H12,RangedCombat!$P$4:$Q$20,2))</f>
        <v>0</v>
      </c>
      <c r="J12" s="71"/>
      <c r="K12" s="88"/>
      <c r="L12" s="68" t="str">
        <f>IF(K12="","0",VLOOKUP(K12,RangedCombat!$P$4:$Q$20,2))</f>
        <v>0</v>
      </c>
      <c r="N12" s="88"/>
      <c r="O12" s="87"/>
      <c r="Q12" s="37">
        <f aca="true" t="shared" si="1" ref="Q12:Q30">SUM(D12+F12+I12+L12+O12)</f>
        <v>1</v>
      </c>
    </row>
    <row r="13" spans="1:17" ht="12.75">
      <c r="A13" s="89" t="s">
        <v>14</v>
      </c>
      <c r="B13" s="69">
        <f>SUM(C13)+3</f>
        <v>4</v>
      </c>
      <c r="C13" s="86">
        <v>1</v>
      </c>
      <c r="D13" s="68">
        <f t="shared" si="0"/>
        <v>3</v>
      </c>
      <c r="E13" s="86">
        <v>0</v>
      </c>
      <c r="F13" s="68">
        <f>IF(E13="","0",VLOOKUP(E13,RangedCombat!$F$4:$G$7,2))</f>
        <v>0</v>
      </c>
      <c r="H13" s="88"/>
      <c r="I13" s="68" t="str">
        <f>IF(H13="","0",VLOOKUP(H13,RangedCombat!$P$4:$Q$20,2))</f>
        <v>0</v>
      </c>
      <c r="J13" s="71"/>
      <c r="K13" s="88"/>
      <c r="L13" s="68" t="str">
        <f>IF(K13="","0",VLOOKUP(K13,RangedCombat!$P$4:$Q$20,2))</f>
        <v>0</v>
      </c>
      <c r="N13" s="88"/>
      <c r="O13" s="87"/>
      <c r="Q13" s="37">
        <f t="shared" si="1"/>
        <v>3</v>
      </c>
    </row>
    <row r="14" spans="1:17" ht="12.75">
      <c r="A14" s="89" t="s">
        <v>15</v>
      </c>
      <c r="B14" s="69">
        <f>SUM(C14)+3</f>
        <v>4</v>
      </c>
      <c r="C14" s="86">
        <v>1</v>
      </c>
      <c r="D14" s="68">
        <f t="shared" si="0"/>
        <v>3</v>
      </c>
      <c r="E14" s="86">
        <v>0</v>
      </c>
      <c r="F14" s="68">
        <f>IF(E14="","0",VLOOKUP(E14,RangedCombat!$F$4:$G$7,2))</f>
        <v>0</v>
      </c>
      <c r="H14" s="88"/>
      <c r="I14" s="68" t="str">
        <f>IF(H14="","0",VLOOKUP(H14,RangedCombat!$P$4:$Q$20,2))</f>
        <v>0</v>
      </c>
      <c r="J14" s="71"/>
      <c r="K14" s="88"/>
      <c r="L14" s="68" t="str">
        <f>IF(K14="","0",VLOOKUP(K14,RangedCombat!$P$4:$Q$20,2))</f>
        <v>0</v>
      </c>
      <c r="N14" s="88" t="s">
        <v>202</v>
      </c>
      <c r="O14" s="87">
        <v>1</v>
      </c>
      <c r="Q14" s="37">
        <f t="shared" si="1"/>
        <v>4</v>
      </c>
    </row>
    <row r="15" spans="1:17" ht="12.75">
      <c r="A15" s="89" t="s">
        <v>30</v>
      </c>
      <c r="B15" s="69">
        <f aca="true" t="shared" si="2" ref="B15:B23">SUM(C15)+3</f>
        <v>4</v>
      </c>
      <c r="C15" s="86">
        <v>1</v>
      </c>
      <c r="D15" s="68">
        <f t="shared" si="0"/>
        <v>3</v>
      </c>
      <c r="E15" s="86">
        <v>-1</v>
      </c>
      <c r="F15" s="68">
        <f>IF(E15="","0",VLOOKUP(E15,RangedCombat!$F$4:$G$7,2))</f>
        <v>1</v>
      </c>
      <c r="H15" s="88"/>
      <c r="I15" s="68" t="str">
        <f>IF(H15="","0",VLOOKUP(H15,RangedCombat!$P$4:$Q$20,2))</f>
        <v>0</v>
      </c>
      <c r="J15" s="71"/>
      <c r="K15" s="88"/>
      <c r="L15" s="68" t="str">
        <f>IF(K15="","0",VLOOKUP(K15,RangedCombat!$P$4:$Q$20,2))</f>
        <v>0</v>
      </c>
      <c r="N15" s="88"/>
      <c r="O15" s="87"/>
      <c r="Q15" s="37">
        <f t="shared" si="1"/>
        <v>4</v>
      </c>
    </row>
    <row r="16" spans="1:17" ht="12.75">
      <c r="A16" s="89" t="s">
        <v>203</v>
      </c>
      <c r="B16" s="69">
        <f>SUM(C16)+3</f>
        <v>4</v>
      </c>
      <c r="C16" s="86">
        <v>1</v>
      </c>
      <c r="D16" s="68">
        <f t="shared" si="0"/>
        <v>3</v>
      </c>
      <c r="E16" s="86">
        <v>-2</v>
      </c>
      <c r="F16" s="68">
        <f>IF(E16="","0",VLOOKUP(E16,RangedCombat!$F$4:$G$7,2))</f>
        <v>3</v>
      </c>
      <c r="H16" s="88"/>
      <c r="I16" s="68" t="str">
        <f>IF(H16="","0",VLOOKUP(H16,RangedCombat!$P$4:$Q$20,2))</f>
        <v>0</v>
      </c>
      <c r="J16" s="71"/>
      <c r="K16" s="88"/>
      <c r="L16" s="68" t="str">
        <f>IF(K16="","0",VLOOKUP(K16,RangedCombat!$P$4:$Q$20,2))</f>
        <v>0</v>
      </c>
      <c r="N16" s="88"/>
      <c r="O16" s="87"/>
      <c r="Q16" s="37">
        <f t="shared" si="1"/>
        <v>6</v>
      </c>
    </row>
    <row r="17" spans="1:17" ht="12.75">
      <c r="A17" s="89" t="s">
        <v>204</v>
      </c>
      <c r="B17" s="69">
        <f t="shared" si="2"/>
        <v>5</v>
      </c>
      <c r="C17" s="86">
        <v>2</v>
      </c>
      <c r="D17" s="68">
        <f t="shared" si="0"/>
        <v>8</v>
      </c>
      <c r="E17" s="86">
        <v>0</v>
      </c>
      <c r="F17" s="68">
        <f>IF(E17="","0",VLOOKUP(E17,RangedCombat!$F$4:$G$7,2))</f>
        <v>0</v>
      </c>
      <c r="H17" s="88"/>
      <c r="I17" s="68" t="str">
        <f>IF(H17="","0",VLOOKUP(H17,RangedCombat!$P$4:$Q$20,2))</f>
        <v>0</v>
      </c>
      <c r="J17" s="71"/>
      <c r="K17" s="88"/>
      <c r="L17" s="68" t="str">
        <f>IF(K17="","0",VLOOKUP(K17,RangedCombat!$P$4:$Q$20,2))</f>
        <v>0</v>
      </c>
      <c r="N17" s="88"/>
      <c r="O17" s="87"/>
      <c r="Q17" s="37">
        <f t="shared" si="1"/>
        <v>8</v>
      </c>
    </row>
    <row r="18" spans="1:17" ht="12.75">
      <c r="A18" s="89" t="s">
        <v>201</v>
      </c>
      <c r="B18" s="69">
        <f t="shared" si="2"/>
        <v>5</v>
      </c>
      <c r="C18" s="86">
        <v>2</v>
      </c>
      <c r="D18" s="68">
        <f t="shared" si="0"/>
        <v>8</v>
      </c>
      <c r="E18" s="86">
        <v>-1</v>
      </c>
      <c r="F18" s="68">
        <f>IF(E18="","0",VLOOKUP(E18,RangedCombat!$F$4:$G$7,2))</f>
        <v>1</v>
      </c>
      <c r="H18" s="88"/>
      <c r="I18" s="68" t="str">
        <f>IF(H18="","0",VLOOKUP(H18,RangedCombat!$P$4:$Q$20,2))</f>
        <v>0</v>
      </c>
      <c r="J18" s="71"/>
      <c r="K18" s="88"/>
      <c r="L18" s="68" t="str">
        <f>IF(K18="","0",VLOOKUP(K18,RangedCombat!$P$4:$Q$20,2))</f>
        <v>0</v>
      </c>
      <c r="N18" s="88"/>
      <c r="O18" s="87"/>
      <c r="Q18" s="37">
        <f t="shared" si="1"/>
        <v>9</v>
      </c>
    </row>
    <row r="19" spans="1:17" ht="12.75">
      <c r="A19" s="89" t="s">
        <v>236</v>
      </c>
      <c r="B19" s="69">
        <f t="shared" si="2"/>
        <v>5</v>
      </c>
      <c r="C19" s="86">
        <v>2</v>
      </c>
      <c r="D19" s="68">
        <f t="shared" si="0"/>
        <v>8</v>
      </c>
      <c r="E19" s="86">
        <v>-2</v>
      </c>
      <c r="F19" s="68">
        <f>IF(E19="","0",VLOOKUP(E19,RangedCombat!$F$4:$G$7,2))</f>
        <v>3</v>
      </c>
      <c r="H19" s="88"/>
      <c r="I19" s="68" t="str">
        <f>IF(H19="","0",VLOOKUP(H19,RangedCombat!$P$4:$Q$20,2))</f>
        <v>0</v>
      </c>
      <c r="J19" s="71"/>
      <c r="K19" s="88"/>
      <c r="L19" s="68" t="str">
        <f>IF(K19="","0",VLOOKUP(K19,RangedCombat!$P$4:$Q$20,2))</f>
        <v>0</v>
      </c>
      <c r="N19" s="88"/>
      <c r="O19" s="87"/>
      <c r="Q19" s="37">
        <f t="shared" si="1"/>
        <v>11</v>
      </c>
    </row>
    <row r="20" spans="1:17" ht="12.75">
      <c r="A20" s="89" t="s">
        <v>16</v>
      </c>
      <c r="B20" s="69">
        <v>5</v>
      </c>
      <c r="C20" s="86">
        <v>2</v>
      </c>
      <c r="D20" s="68">
        <f t="shared" si="0"/>
        <v>8</v>
      </c>
      <c r="E20" s="86"/>
      <c r="F20" s="68" t="str">
        <f>IF(E20="","0",VLOOKUP(E20,RangedCombat!$F$4:$G$7,2))</f>
        <v>0</v>
      </c>
      <c r="H20" s="88" t="s">
        <v>233</v>
      </c>
      <c r="I20" s="68">
        <f>IF(H20="","0",VLOOKUP(H20,RangedCombat!$P$4:$Q$20,2))</f>
        <v>1</v>
      </c>
      <c r="J20" s="71"/>
      <c r="K20" s="88"/>
      <c r="L20" s="68" t="str">
        <f>IF(K20="","0",VLOOKUP(K20,RangedCombat!$P$4:$Q$20,2))</f>
        <v>0</v>
      </c>
      <c r="N20" s="88"/>
      <c r="O20" s="87"/>
      <c r="Q20" s="37">
        <f t="shared" si="1"/>
        <v>9</v>
      </c>
    </row>
    <row r="21" spans="1:17" ht="12.75">
      <c r="A21" s="89" t="s">
        <v>326</v>
      </c>
      <c r="B21" s="69">
        <f t="shared" si="2"/>
        <v>4</v>
      </c>
      <c r="C21" s="86">
        <v>1</v>
      </c>
      <c r="D21" s="68">
        <f t="shared" si="0"/>
        <v>3</v>
      </c>
      <c r="E21" s="86">
        <v>0</v>
      </c>
      <c r="F21" s="68">
        <f>IF(E21="","0",VLOOKUP(E21,RangedCombat!$F$4:$G$7,2))</f>
        <v>0</v>
      </c>
      <c r="H21" s="88" t="s">
        <v>235</v>
      </c>
      <c r="I21" s="68">
        <f>IF(H21="","0",VLOOKUP(H21,RangedCombat!$P$4:$Q$20,2))</f>
        <v>4</v>
      </c>
      <c r="J21" s="71"/>
      <c r="K21" s="88"/>
      <c r="L21" s="68" t="str">
        <f>IF(K21="","0",VLOOKUP(K21,RangedCombat!$P$4:$Q$20,2))</f>
        <v>0</v>
      </c>
      <c r="N21" s="88"/>
      <c r="O21" s="87"/>
      <c r="Q21" s="37">
        <f t="shared" si="1"/>
        <v>7</v>
      </c>
    </row>
    <row r="22" spans="1:17" ht="12.75">
      <c r="A22" s="89" t="s">
        <v>328</v>
      </c>
      <c r="B22" s="69">
        <f t="shared" si="2"/>
        <v>5</v>
      </c>
      <c r="C22" s="86">
        <v>2</v>
      </c>
      <c r="D22" s="68">
        <f t="shared" si="0"/>
        <v>8</v>
      </c>
      <c r="E22" s="86"/>
      <c r="F22" s="68" t="str">
        <f>IF(E22="","0",VLOOKUP(E22,RangedCombat!$F$4:$G$7,2))</f>
        <v>0</v>
      </c>
      <c r="H22" s="88" t="s">
        <v>235</v>
      </c>
      <c r="I22" s="68">
        <f>IF(H22="","0",VLOOKUP(H22,RangedCombat!$P$4:$Q$20,2))</f>
        <v>4</v>
      </c>
      <c r="J22" s="71"/>
      <c r="K22" s="88"/>
      <c r="L22" s="68" t="str">
        <f>IF(K22="","0",VLOOKUP(K22,RangedCombat!$P$4:$Q$20,2))</f>
        <v>0</v>
      </c>
      <c r="N22" s="88" t="s">
        <v>329</v>
      </c>
      <c r="O22" s="87">
        <v>2</v>
      </c>
      <c r="Q22" s="37">
        <f t="shared" si="1"/>
        <v>14</v>
      </c>
    </row>
    <row r="23" spans="1:17" ht="12.75">
      <c r="A23" s="89" t="s">
        <v>332</v>
      </c>
      <c r="B23" s="69">
        <f t="shared" si="2"/>
        <v>4</v>
      </c>
      <c r="C23" s="86">
        <v>1</v>
      </c>
      <c r="D23" s="68">
        <f t="shared" si="0"/>
        <v>3</v>
      </c>
      <c r="E23" s="86">
        <v>-2</v>
      </c>
      <c r="F23" s="68">
        <f>IF(E23="","0",VLOOKUP(E23,RangedCombat!$F$4:$G$7,2))</f>
        <v>3</v>
      </c>
      <c r="H23" s="88" t="s">
        <v>79</v>
      </c>
      <c r="I23" s="68">
        <f>IF(H23="","0",VLOOKUP(H23,RangedCombat!$P$4:$Q$20,2))</f>
        <v>2</v>
      </c>
      <c r="J23" s="71"/>
      <c r="K23" s="88"/>
      <c r="L23" s="68" t="str">
        <f>IF(K23="","0",VLOOKUP(K23,RangedCombat!$P$4:$Q$20,2))</f>
        <v>0</v>
      </c>
      <c r="N23" s="88"/>
      <c r="O23" s="87"/>
      <c r="Q23" s="37">
        <f t="shared" si="1"/>
        <v>8</v>
      </c>
    </row>
    <row r="24" spans="1:17" ht="12.75">
      <c r="A24" s="89"/>
      <c r="B24" s="69">
        <f aca="true" t="shared" si="3" ref="B24:B30">SUM(C24)+3</f>
        <v>6</v>
      </c>
      <c r="C24" s="86">
        <v>3</v>
      </c>
      <c r="D24" s="68">
        <f t="shared" si="0"/>
        <v>14</v>
      </c>
      <c r="E24" s="86">
        <v>-3</v>
      </c>
      <c r="F24" s="68">
        <f>IF(E24="","0",VLOOKUP(E24,RangedCombat!$F$4:$G$7,2))</f>
        <v>6</v>
      </c>
      <c r="H24" s="88"/>
      <c r="I24" s="68" t="str">
        <f>IF(H24="","0",VLOOKUP(H24,RangedCombat!$P$4:$Q$20,2))</f>
        <v>0</v>
      </c>
      <c r="J24" s="71"/>
      <c r="K24" s="88"/>
      <c r="L24" s="68" t="str">
        <f>IF(K24="","0",VLOOKUP(K24,RangedCombat!$P$4:$Q$20,2))</f>
        <v>0</v>
      </c>
      <c r="N24" s="88"/>
      <c r="O24" s="87"/>
      <c r="Q24" s="37">
        <f>SUM(D24+F24+I24+L24+O24)</f>
        <v>20</v>
      </c>
    </row>
    <row r="25" spans="1:17" ht="12.75">
      <c r="A25" s="89" t="s">
        <v>199</v>
      </c>
      <c r="B25" s="69">
        <f t="shared" si="3"/>
        <v>5</v>
      </c>
      <c r="C25" s="86">
        <v>2</v>
      </c>
      <c r="D25" s="68">
        <f t="shared" si="0"/>
        <v>8</v>
      </c>
      <c r="E25" s="86">
        <v>-2</v>
      </c>
      <c r="F25" s="68">
        <f>IF(E25="","0",VLOOKUP(E25,RangedCombat!$F$4:$G$7,2))</f>
        <v>3</v>
      </c>
      <c r="H25" s="88" t="s">
        <v>183</v>
      </c>
      <c r="I25" s="68">
        <f>IF(H25="","0",VLOOKUP(H25,RangedCombat!$P$4:$Q$20,2))</f>
        <v>18</v>
      </c>
      <c r="J25" s="71"/>
      <c r="K25" s="88" t="s">
        <v>194</v>
      </c>
      <c r="L25" s="68">
        <f>IF(K25="","0",VLOOKUP(K25,RangedCombat!$P$4:$Q$20,2))</f>
        <v>2</v>
      </c>
      <c r="N25" s="88"/>
      <c r="O25" s="87"/>
      <c r="Q25" s="37">
        <f t="shared" si="1"/>
        <v>31</v>
      </c>
    </row>
    <row r="26" spans="1:17" ht="12.75">
      <c r="A26" s="89"/>
      <c r="B26" s="69">
        <f t="shared" si="3"/>
        <v>6</v>
      </c>
      <c r="C26" s="86">
        <v>3</v>
      </c>
      <c r="D26" s="68">
        <f t="shared" si="0"/>
        <v>14</v>
      </c>
      <c r="E26" s="86">
        <v>-3</v>
      </c>
      <c r="F26" s="68">
        <f>IF(E26="","0",VLOOKUP(E26,RangedCombat!$F$4:$G$7,2))</f>
        <v>6</v>
      </c>
      <c r="H26" s="88"/>
      <c r="I26" s="68" t="str">
        <f>IF(H26="","0",VLOOKUP(H26,RangedCombat!$P$4:$Q$20,2))</f>
        <v>0</v>
      </c>
      <c r="J26" s="71"/>
      <c r="K26" s="88"/>
      <c r="L26" s="68" t="str">
        <f>IF(K26="","0",VLOOKUP(K26,RangedCombat!$P$4:$Q$20,2))</f>
        <v>0</v>
      </c>
      <c r="N26" s="88"/>
      <c r="O26" s="87"/>
      <c r="Q26" s="37">
        <f t="shared" si="1"/>
        <v>20</v>
      </c>
    </row>
    <row r="27" spans="1:17" ht="12.75">
      <c r="A27" s="89" t="s">
        <v>304</v>
      </c>
      <c r="B27" s="69">
        <f t="shared" si="3"/>
        <v>5</v>
      </c>
      <c r="C27" s="86">
        <v>2</v>
      </c>
      <c r="D27" s="68">
        <f t="shared" si="0"/>
        <v>8</v>
      </c>
      <c r="E27" s="86">
        <v>-2</v>
      </c>
      <c r="F27" s="68">
        <f>IF(E27="","0",VLOOKUP(E27,RangedCombat!$F$4:$G$7,2))</f>
        <v>3</v>
      </c>
      <c r="H27" s="88" t="s">
        <v>194</v>
      </c>
      <c r="I27" s="68">
        <f>IF(H27="","0",VLOOKUP(H27,RangedCombat!$P$4:$Q$20,2))</f>
        <v>2</v>
      </c>
      <c r="J27" s="71"/>
      <c r="K27" s="88"/>
      <c r="L27" s="68" t="str">
        <f>IF(K27="","0",VLOOKUP(K27,RangedCombat!$P$4:$Q$20,2))</f>
        <v>0</v>
      </c>
      <c r="N27" s="88"/>
      <c r="O27" s="87"/>
      <c r="Q27" s="37">
        <f t="shared" si="1"/>
        <v>13</v>
      </c>
    </row>
    <row r="28" spans="1:17" ht="12.75">
      <c r="A28" s="89" t="s">
        <v>305</v>
      </c>
      <c r="B28" s="69">
        <f t="shared" si="3"/>
        <v>5</v>
      </c>
      <c r="C28" s="86">
        <v>2</v>
      </c>
      <c r="D28" s="68">
        <f t="shared" si="0"/>
        <v>8</v>
      </c>
      <c r="E28" s="86">
        <v>-1</v>
      </c>
      <c r="F28" s="68">
        <f>IF(E28="","0",VLOOKUP(E28,RangedCombat!$F$4:$G$7,2))</f>
        <v>1</v>
      </c>
      <c r="H28" s="88" t="s">
        <v>283</v>
      </c>
      <c r="I28" s="68">
        <f>IF(H28="","0",VLOOKUP(H28,RangedCombat!$P$4:$Q$20,2))</f>
        <v>2</v>
      </c>
      <c r="J28" s="71"/>
      <c r="K28" s="88"/>
      <c r="L28" s="68" t="str">
        <f>IF(K28="","0",VLOOKUP(K28,RangedCombat!$P$4:$Q$20,2))</f>
        <v>0</v>
      </c>
      <c r="N28" s="88"/>
      <c r="O28" s="87"/>
      <c r="Q28" s="37">
        <f t="shared" si="1"/>
        <v>11</v>
      </c>
    </row>
    <row r="29" spans="1:17" ht="12.75">
      <c r="A29" s="89" t="s">
        <v>322</v>
      </c>
      <c r="B29" s="69">
        <f t="shared" si="3"/>
        <v>4</v>
      </c>
      <c r="C29" s="86">
        <v>1</v>
      </c>
      <c r="D29" s="68">
        <f t="shared" si="0"/>
        <v>3</v>
      </c>
      <c r="E29" s="86"/>
      <c r="F29" s="68" t="str">
        <f>IF(E29="","0",VLOOKUP(E29,RangedCombat!$F$4:$G$7,2))</f>
        <v>0</v>
      </c>
      <c r="H29" s="88" t="s">
        <v>79</v>
      </c>
      <c r="I29" s="68">
        <f>IF(H29="","0",VLOOKUP(H29,RangedCombat!$P$4:$Q$20,2))</f>
        <v>2</v>
      </c>
      <c r="J29" s="71"/>
      <c r="K29" s="88"/>
      <c r="L29" s="68" t="str">
        <f>IF(K29="","0",VLOOKUP(K29,RangedCombat!$P$4:$Q$20,2))</f>
        <v>0</v>
      </c>
      <c r="N29" s="88"/>
      <c r="O29" s="87"/>
      <c r="Q29" s="37">
        <f t="shared" si="1"/>
        <v>5</v>
      </c>
    </row>
    <row r="30" spans="1:17" ht="12.75">
      <c r="A30" s="89" t="s">
        <v>323</v>
      </c>
      <c r="B30" s="69">
        <f t="shared" si="3"/>
        <v>4</v>
      </c>
      <c r="C30" s="86">
        <v>1</v>
      </c>
      <c r="D30" s="68">
        <f t="shared" si="0"/>
        <v>3</v>
      </c>
      <c r="E30" s="86"/>
      <c r="F30" s="68" t="str">
        <f>IF(E30="","0",VLOOKUP(E30,RangedCombat!$F$4:$G$7,2))</f>
        <v>0</v>
      </c>
      <c r="H30" s="88"/>
      <c r="I30" s="68" t="str">
        <f>IF(H30="","0",VLOOKUP(H30,RangedCombat!$P$4:$Q$20,2))</f>
        <v>0</v>
      </c>
      <c r="J30" s="71"/>
      <c r="K30" s="88"/>
      <c r="L30" s="68" t="str">
        <f>IF(K30="","0",VLOOKUP(K30,RangedCombat!$P$4:$Q$20,2))</f>
        <v>0</v>
      </c>
      <c r="N30" s="88"/>
      <c r="O30" s="87"/>
      <c r="Q30" s="37">
        <f t="shared" si="1"/>
        <v>3</v>
      </c>
    </row>
    <row r="31" spans="1:17" ht="12.75">
      <c r="A31" s="89" t="s">
        <v>324</v>
      </c>
      <c r="B31" s="69">
        <f aca="true" t="shared" si="4" ref="B31:B60">SUM(C31)+3</f>
        <v>3</v>
      </c>
      <c r="C31" s="86">
        <v>0</v>
      </c>
      <c r="D31" s="68" t="str">
        <f t="shared" si="0"/>
        <v>0</v>
      </c>
      <c r="E31" s="86"/>
      <c r="F31" s="68" t="str">
        <f>IF(E31="","0",VLOOKUP(E31,RangedCombat!$F$4:$G$7,2))</f>
        <v>0</v>
      </c>
      <c r="H31" s="88"/>
      <c r="I31" s="68" t="str">
        <f>IF(H31="","0",VLOOKUP(H31,RangedCombat!$P$4:$Q$20,2))</f>
        <v>0</v>
      </c>
      <c r="J31" s="71"/>
      <c r="K31" s="88"/>
      <c r="L31" s="68" t="str">
        <f>IF(K31="","0",VLOOKUP(K31,RangedCombat!$P$4:$Q$20,2))</f>
        <v>0</v>
      </c>
      <c r="N31" s="88"/>
      <c r="O31" s="87"/>
      <c r="Q31" s="37">
        <f aca="true" t="shared" si="5" ref="Q31:Q60">SUM(D31+F31+I31+L31+O31)</f>
        <v>0</v>
      </c>
    </row>
    <row r="32" spans="1:17" ht="12.75">
      <c r="A32" s="89" t="s">
        <v>325</v>
      </c>
      <c r="B32" s="69">
        <f t="shared" si="4"/>
        <v>3</v>
      </c>
      <c r="C32" s="86"/>
      <c r="D32" s="68" t="str">
        <f t="shared" si="0"/>
        <v>0</v>
      </c>
      <c r="E32" s="86"/>
      <c r="F32" s="68" t="str">
        <f>IF(E32="","0",VLOOKUP(E32,RangedCombat!$F$4:$G$7,2))</f>
        <v>0</v>
      </c>
      <c r="H32" s="88"/>
      <c r="I32" s="68" t="str">
        <f>IF(H32="","0",VLOOKUP(H32,RangedCombat!$P$4:$Q$20,2))</f>
        <v>0</v>
      </c>
      <c r="J32" s="71"/>
      <c r="K32" s="88"/>
      <c r="L32" s="68" t="str">
        <f>IF(K32="","0",VLOOKUP(K32,RangedCombat!$P$4:$Q$20,2))</f>
        <v>0</v>
      </c>
      <c r="N32" s="88"/>
      <c r="O32" s="87"/>
      <c r="Q32" s="37">
        <f t="shared" si="5"/>
        <v>0</v>
      </c>
    </row>
    <row r="33" spans="1:17" ht="12.75">
      <c r="A33" s="89"/>
      <c r="B33" s="69">
        <f t="shared" si="4"/>
        <v>3</v>
      </c>
      <c r="C33" s="86"/>
      <c r="D33" s="68" t="str">
        <f t="shared" si="0"/>
        <v>0</v>
      </c>
      <c r="E33" s="86"/>
      <c r="F33" s="68" t="str">
        <f>IF(E33="","0",VLOOKUP(E33,RangedCombat!$F$4:$G$7,2))</f>
        <v>0</v>
      </c>
      <c r="H33" s="88"/>
      <c r="I33" s="68" t="str">
        <f>IF(H33="","0",VLOOKUP(H33,RangedCombat!$P$4:$Q$20,2))</f>
        <v>0</v>
      </c>
      <c r="J33" s="71"/>
      <c r="K33" s="88"/>
      <c r="L33" s="68" t="str">
        <f>IF(K33="","0",VLOOKUP(K33,RangedCombat!$P$4:$Q$20,2))</f>
        <v>0</v>
      </c>
      <c r="N33" s="88"/>
      <c r="O33" s="87"/>
      <c r="Q33" s="37">
        <f t="shared" si="5"/>
        <v>0</v>
      </c>
    </row>
    <row r="34" spans="1:17" ht="12.75">
      <c r="A34" s="89"/>
      <c r="B34" s="69">
        <f t="shared" si="4"/>
        <v>3</v>
      </c>
      <c r="C34" s="86"/>
      <c r="D34" s="68" t="str">
        <f t="shared" si="0"/>
        <v>0</v>
      </c>
      <c r="E34" s="86"/>
      <c r="F34" s="68" t="str">
        <f>IF(E34="","0",VLOOKUP(E34,RangedCombat!$F$4:$G$7,2))</f>
        <v>0</v>
      </c>
      <c r="H34" s="88"/>
      <c r="I34" s="68" t="str">
        <f>IF(H34="","0",VLOOKUP(H34,RangedCombat!$P$4:$Q$20,2))</f>
        <v>0</v>
      </c>
      <c r="J34" s="71"/>
      <c r="K34" s="88"/>
      <c r="L34" s="68" t="str">
        <f>IF(K34="","0",VLOOKUP(K34,RangedCombat!$P$4:$Q$20,2))</f>
        <v>0</v>
      </c>
      <c r="N34" s="88"/>
      <c r="O34" s="87"/>
      <c r="Q34" s="37">
        <f t="shared" si="5"/>
        <v>0</v>
      </c>
    </row>
    <row r="35" spans="1:17" ht="12.75">
      <c r="A35" s="89"/>
      <c r="B35" s="69">
        <f t="shared" si="4"/>
        <v>3</v>
      </c>
      <c r="C35" s="86"/>
      <c r="D35" s="68" t="str">
        <f t="shared" si="0"/>
        <v>0</v>
      </c>
      <c r="E35" s="86"/>
      <c r="F35" s="68" t="str">
        <f>IF(E35="","0",VLOOKUP(E35,RangedCombat!$F$4:$G$7,2))</f>
        <v>0</v>
      </c>
      <c r="H35" s="88"/>
      <c r="I35" s="68" t="str">
        <f>IF(H35="","0",VLOOKUP(H35,RangedCombat!$P$4:$Q$20,2))</f>
        <v>0</v>
      </c>
      <c r="J35" s="71"/>
      <c r="K35" s="88"/>
      <c r="L35" s="68" t="str">
        <f>IF(K35="","0",VLOOKUP(K35,RangedCombat!$P$4:$Q$20,2))</f>
        <v>0</v>
      </c>
      <c r="N35" s="88"/>
      <c r="O35" s="87"/>
      <c r="Q35" s="37">
        <f t="shared" si="5"/>
        <v>0</v>
      </c>
    </row>
    <row r="36" spans="1:17" ht="12.75">
      <c r="A36" s="89"/>
      <c r="B36" s="69">
        <f t="shared" si="4"/>
        <v>3</v>
      </c>
      <c r="C36" s="86"/>
      <c r="D36" s="68" t="str">
        <f t="shared" si="0"/>
        <v>0</v>
      </c>
      <c r="E36" s="86"/>
      <c r="F36" s="68" t="str">
        <f>IF(E36="","0",VLOOKUP(E36,RangedCombat!$F$4:$G$7,2))</f>
        <v>0</v>
      </c>
      <c r="H36" s="88"/>
      <c r="I36" s="68" t="str">
        <f>IF(H36="","0",VLOOKUP(H36,RangedCombat!$P$4:$Q$20,2))</f>
        <v>0</v>
      </c>
      <c r="J36" s="71"/>
      <c r="K36" s="88"/>
      <c r="L36" s="68" t="str">
        <f>IF(K36="","0",VLOOKUP(K36,RangedCombat!$P$4:$Q$20,2))</f>
        <v>0</v>
      </c>
      <c r="N36" s="88"/>
      <c r="O36" s="87"/>
      <c r="Q36" s="37">
        <f t="shared" si="5"/>
        <v>0</v>
      </c>
    </row>
    <row r="37" spans="1:17" ht="12.75">
      <c r="A37" s="89"/>
      <c r="B37" s="69">
        <f t="shared" si="4"/>
        <v>3</v>
      </c>
      <c r="C37" s="86"/>
      <c r="D37" s="68" t="str">
        <f t="shared" si="0"/>
        <v>0</v>
      </c>
      <c r="E37" s="86"/>
      <c r="F37" s="68" t="str">
        <f>IF(E37="","0",VLOOKUP(E37,RangedCombat!$F$4:$G$7,2))</f>
        <v>0</v>
      </c>
      <c r="H37" s="88"/>
      <c r="I37" s="68" t="str">
        <f>IF(H37="","0",VLOOKUP(H37,RangedCombat!$P$4:$Q$20,2))</f>
        <v>0</v>
      </c>
      <c r="J37" s="71"/>
      <c r="K37" s="88"/>
      <c r="L37" s="68" t="str">
        <f>IF(K37="","0",VLOOKUP(K37,RangedCombat!$P$4:$Q$20,2))</f>
        <v>0</v>
      </c>
      <c r="N37" s="88"/>
      <c r="O37" s="87"/>
      <c r="Q37" s="37">
        <f t="shared" si="5"/>
        <v>0</v>
      </c>
    </row>
    <row r="38" spans="1:17" ht="12.75">
      <c r="A38" s="89"/>
      <c r="B38" s="69">
        <f t="shared" si="4"/>
        <v>3</v>
      </c>
      <c r="C38" s="86"/>
      <c r="D38" s="68" t="str">
        <f t="shared" si="0"/>
        <v>0</v>
      </c>
      <c r="E38" s="86"/>
      <c r="F38" s="68" t="str">
        <f>IF(E38="","0",VLOOKUP(E38,RangedCombat!$F$4:$G$7,2))</f>
        <v>0</v>
      </c>
      <c r="H38" s="88"/>
      <c r="I38" s="68" t="str">
        <f>IF(H38="","0",VLOOKUP(H38,RangedCombat!$P$4:$Q$20,2))</f>
        <v>0</v>
      </c>
      <c r="J38" s="71"/>
      <c r="K38" s="88"/>
      <c r="L38" s="68" t="str">
        <f>IF(K38="","0",VLOOKUP(K38,RangedCombat!$P$4:$Q$20,2))</f>
        <v>0</v>
      </c>
      <c r="N38" s="88"/>
      <c r="O38" s="87"/>
      <c r="Q38" s="37">
        <f t="shared" si="5"/>
        <v>0</v>
      </c>
    </row>
    <row r="39" spans="1:17" ht="12.75">
      <c r="A39" s="89"/>
      <c r="B39" s="69">
        <f t="shared" si="4"/>
        <v>3</v>
      </c>
      <c r="C39" s="86"/>
      <c r="D39" s="68" t="str">
        <f t="shared" si="0"/>
        <v>0</v>
      </c>
      <c r="E39" s="86"/>
      <c r="F39" s="68" t="str">
        <f>IF(E39="","0",VLOOKUP(E39,RangedCombat!$F$4:$G$7,2))</f>
        <v>0</v>
      </c>
      <c r="H39" s="88"/>
      <c r="I39" s="68" t="str">
        <f>IF(H39="","0",VLOOKUP(H39,RangedCombat!$P$4:$Q$20,2))</f>
        <v>0</v>
      </c>
      <c r="J39" s="71"/>
      <c r="K39" s="88"/>
      <c r="L39" s="68" t="str">
        <f>IF(K39="","0",VLOOKUP(K39,RangedCombat!$P$4:$Q$20,2))</f>
        <v>0</v>
      </c>
      <c r="N39" s="88"/>
      <c r="O39" s="87"/>
      <c r="Q39" s="37">
        <f t="shared" si="5"/>
        <v>0</v>
      </c>
    </row>
    <row r="40" spans="1:17" ht="12.75">
      <c r="A40" s="89"/>
      <c r="B40" s="69">
        <f t="shared" si="4"/>
        <v>3</v>
      </c>
      <c r="C40" s="86"/>
      <c r="D40" s="68" t="str">
        <f t="shared" si="0"/>
        <v>0</v>
      </c>
      <c r="E40" s="86"/>
      <c r="F40" s="68" t="str">
        <f>IF(E40="","0",VLOOKUP(E40,RangedCombat!$F$4:$G$7,2))</f>
        <v>0</v>
      </c>
      <c r="H40" s="88"/>
      <c r="I40" s="68" t="str">
        <f>IF(H40="","0",VLOOKUP(H40,RangedCombat!$P$4:$Q$20,2))</f>
        <v>0</v>
      </c>
      <c r="J40" s="71"/>
      <c r="K40" s="88"/>
      <c r="L40" s="68" t="str">
        <f>IF(K40="","0",VLOOKUP(K40,RangedCombat!$P$4:$Q$20,2))</f>
        <v>0</v>
      </c>
      <c r="N40" s="88"/>
      <c r="O40" s="87"/>
      <c r="Q40" s="37">
        <f t="shared" si="5"/>
        <v>0</v>
      </c>
    </row>
    <row r="41" spans="1:17" ht="12.75">
      <c r="A41" s="89"/>
      <c r="B41" s="69">
        <f t="shared" si="4"/>
        <v>3</v>
      </c>
      <c r="C41" s="86"/>
      <c r="D41" s="68" t="str">
        <f t="shared" si="0"/>
        <v>0</v>
      </c>
      <c r="E41" s="86"/>
      <c r="F41" s="68" t="str">
        <f>IF(E41="","0",VLOOKUP(E41,RangedCombat!$F$4:$G$7,2))</f>
        <v>0</v>
      </c>
      <c r="H41" s="88"/>
      <c r="I41" s="68" t="str">
        <f>IF(H41="","0",VLOOKUP(H41,RangedCombat!$P$4:$Q$20,2))</f>
        <v>0</v>
      </c>
      <c r="J41" s="71"/>
      <c r="K41" s="88"/>
      <c r="L41" s="68" t="str">
        <f>IF(K41="","0",VLOOKUP(K41,RangedCombat!$P$4:$Q$20,2))</f>
        <v>0</v>
      </c>
      <c r="N41" s="88"/>
      <c r="O41" s="87"/>
      <c r="Q41" s="37">
        <f t="shared" si="5"/>
        <v>0</v>
      </c>
    </row>
    <row r="42" spans="1:17" ht="12.75">
      <c r="A42" s="89"/>
      <c r="B42" s="69">
        <f t="shared" si="4"/>
        <v>3</v>
      </c>
      <c r="C42" s="86"/>
      <c r="D42" s="68" t="str">
        <f t="shared" si="0"/>
        <v>0</v>
      </c>
      <c r="E42" s="86"/>
      <c r="F42" s="68" t="str">
        <f>IF(E42="","0",VLOOKUP(E42,RangedCombat!$F$4:$G$7,2))</f>
        <v>0</v>
      </c>
      <c r="H42" s="88"/>
      <c r="I42" s="68" t="str">
        <f>IF(H42="","0",VLOOKUP(H42,RangedCombat!$P$4:$Q$20,2))</f>
        <v>0</v>
      </c>
      <c r="J42" s="71"/>
      <c r="K42" s="88"/>
      <c r="L42" s="68" t="str">
        <f>IF(K42="","0",VLOOKUP(K42,RangedCombat!$P$4:$Q$20,2))</f>
        <v>0</v>
      </c>
      <c r="N42" s="88"/>
      <c r="O42" s="87"/>
      <c r="Q42" s="37">
        <f t="shared" si="5"/>
        <v>0</v>
      </c>
    </row>
    <row r="43" spans="1:17" ht="12.75">
      <c r="A43" s="89"/>
      <c r="B43" s="69">
        <f t="shared" si="4"/>
        <v>3</v>
      </c>
      <c r="C43" s="86"/>
      <c r="D43" s="68" t="str">
        <f t="shared" si="0"/>
        <v>0</v>
      </c>
      <c r="E43" s="86"/>
      <c r="F43" s="68" t="str">
        <f>IF(E43="","0",VLOOKUP(E43,RangedCombat!$F$4:$G$7,2))</f>
        <v>0</v>
      </c>
      <c r="H43" s="88"/>
      <c r="I43" s="68" t="str">
        <f>IF(H43="","0",VLOOKUP(H43,RangedCombat!$P$4:$Q$20,2))</f>
        <v>0</v>
      </c>
      <c r="J43" s="71"/>
      <c r="K43" s="88"/>
      <c r="L43" s="68" t="str">
        <f>IF(K43="","0",VLOOKUP(K43,RangedCombat!$P$4:$Q$20,2))</f>
        <v>0</v>
      </c>
      <c r="N43" s="88"/>
      <c r="O43" s="87"/>
      <c r="Q43" s="37">
        <f t="shared" si="5"/>
        <v>0</v>
      </c>
    </row>
    <row r="44" spans="1:17" ht="12.75">
      <c r="A44" s="89"/>
      <c r="B44" s="69">
        <f t="shared" si="4"/>
        <v>3</v>
      </c>
      <c r="C44" s="86"/>
      <c r="D44" s="68" t="str">
        <f t="shared" si="0"/>
        <v>0</v>
      </c>
      <c r="E44" s="86"/>
      <c r="F44" s="68" t="str">
        <f>IF(E44="","0",VLOOKUP(E44,RangedCombat!$F$4:$G$7,2))</f>
        <v>0</v>
      </c>
      <c r="H44" s="88"/>
      <c r="I44" s="68" t="str">
        <f>IF(H44="","0",VLOOKUP(H44,RangedCombat!$P$4:$Q$20,2))</f>
        <v>0</v>
      </c>
      <c r="J44" s="71"/>
      <c r="K44" s="88"/>
      <c r="L44" s="68" t="str">
        <f>IF(K44="","0",VLOOKUP(K44,RangedCombat!$P$4:$Q$20,2))</f>
        <v>0</v>
      </c>
      <c r="N44" s="88"/>
      <c r="O44" s="87"/>
      <c r="Q44" s="37">
        <f t="shared" si="5"/>
        <v>0</v>
      </c>
    </row>
    <row r="45" spans="1:17" ht="12.75">
      <c r="A45" s="89"/>
      <c r="B45" s="69">
        <f t="shared" si="4"/>
        <v>3</v>
      </c>
      <c r="C45" s="86"/>
      <c r="D45" s="68" t="str">
        <f t="shared" si="0"/>
        <v>0</v>
      </c>
      <c r="E45" s="86"/>
      <c r="F45" s="68" t="str">
        <f>IF(E45="","0",VLOOKUP(E45,RangedCombat!$F$4:$G$7,2))</f>
        <v>0</v>
      </c>
      <c r="H45" s="88"/>
      <c r="I45" s="68" t="str">
        <f>IF(H45="","0",VLOOKUP(H45,RangedCombat!$P$4:$Q$20,2))</f>
        <v>0</v>
      </c>
      <c r="J45" s="71"/>
      <c r="K45" s="88"/>
      <c r="L45" s="68" t="str">
        <f>IF(K45="","0",VLOOKUP(K45,RangedCombat!$P$4:$Q$20,2))</f>
        <v>0</v>
      </c>
      <c r="N45" s="88"/>
      <c r="O45" s="87"/>
      <c r="Q45" s="37">
        <f t="shared" si="5"/>
        <v>0</v>
      </c>
    </row>
    <row r="46" spans="1:17" ht="12.75">
      <c r="A46" s="89"/>
      <c r="B46" s="69">
        <f t="shared" si="4"/>
        <v>3</v>
      </c>
      <c r="C46" s="86"/>
      <c r="D46" s="68" t="str">
        <f t="shared" si="0"/>
        <v>0</v>
      </c>
      <c r="E46" s="86"/>
      <c r="F46" s="68" t="str">
        <f>IF(E46="","0",VLOOKUP(E46,RangedCombat!$F$4:$G$7,2))</f>
        <v>0</v>
      </c>
      <c r="H46" s="88"/>
      <c r="I46" s="68" t="str">
        <f>IF(H46="","0",VLOOKUP(H46,RangedCombat!$P$4:$Q$20,2))</f>
        <v>0</v>
      </c>
      <c r="J46" s="71"/>
      <c r="K46" s="88"/>
      <c r="L46" s="68" t="str">
        <f>IF(K46="","0",VLOOKUP(K46,RangedCombat!$P$4:$Q$20,2))</f>
        <v>0</v>
      </c>
      <c r="N46" s="88"/>
      <c r="O46" s="87"/>
      <c r="Q46" s="37">
        <f t="shared" si="5"/>
        <v>0</v>
      </c>
    </row>
    <row r="47" spans="1:17" ht="12.75">
      <c r="A47" s="89"/>
      <c r="B47" s="69">
        <f t="shared" si="4"/>
        <v>3</v>
      </c>
      <c r="C47" s="86"/>
      <c r="D47" s="68" t="str">
        <f t="shared" si="0"/>
        <v>0</v>
      </c>
      <c r="E47" s="86"/>
      <c r="F47" s="68" t="str">
        <f>IF(E47="","0",VLOOKUP(E47,RangedCombat!$F$4:$G$7,2))</f>
        <v>0</v>
      </c>
      <c r="H47" s="88"/>
      <c r="I47" s="68" t="str">
        <f>IF(H47="","0",VLOOKUP(H47,RangedCombat!$P$4:$Q$20,2))</f>
        <v>0</v>
      </c>
      <c r="J47" s="71"/>
      <c r="K47" s="88"/>
      <c r="L47" s="68" t="str">
        <f>IF(K47="","0",VLOOKUP(K47,RangedCombat!$P$4:$Q$20,2))</f>
        <v>0</v>
      </c>
      <c r="N47" s="88"/>
      <c r="O47" s="87"/>
      <c r="Q47" s="37">
        <f t="shared" si="5"/>
        <v>0</v>
      </c>
    </row>
    <row r="48" spans="1:17" ht="12.75">
      <c r="A48" s="89"/>
      <c r="B48" s="69">
        <f t="shared" si="4"/>
        <v>3</v>
      </c>
      <c r="C48" s="86"/>
      <c r="D48" s="68" t="str">
        <f t="shared" si="0"/>
        <v>0</v>
      </c>
      <c r="E48" s="86"/>
      <c r="F48" s="68" t="str">
        <f>IF(E48="","0",VLOOKUP(E48,RangedCombat!$F$4:$G$7,2))</f>
        <v>0</v>
      </c>
      <c r="H48" s="88"/>
      <c r="I48" s="68" t="str">
        <f>IF(H48="","0",VLOOKUP(H48,RangedCombat!$P$4:$Q$20,2))</f>
        <v>0</v>
      </c>
      <c r="J48" s="71"/>
      <c r="K48" s="88"/>
      <c r="L48" s="68" t="str">
        <f>IF(K48="","0",VLOOKUP(K48,RangedCombat!$P$4:$Q$20,2))</f>
        <v>0</v>
      </c>
      <c r="N48" s="88"/>
      <c r="O48" s="87"/>
      <c r="Q48" s="37">
        <f t="shared" si="5"/>
        <v>0</v>
      </c>
    </row>
    <row r="49" spans="1:17" ht="12.75">
      <c r="A49" s="89"/>
      <c r="B49" s="69">
        <f t="shared" si="4"/>
        <v>3</v>
      </c>
      <c r="C49" s="86"/>
      <c r="D49" s="68" t="str">
        <f t="shared" si="0"/>
        <v>0</v>
      </c>
      <c r="E49" s="86"/>
      <c r="F49" s="68" t="str">
        <f>IF(E49="","0",VLOOKUP(E49,RangedCombat!$F$4:$G$7,2))</f>
        <v>0</v>
      </c>
      <c r="H49" s="88"/>
      <c r="I49" s="68" t="str">
        <f>IF(H49="","0",VLOOKUP(H49,RangedCombat!$P$4:$Q$20,2))</f>
        <v>0</v>
      </c>
      <c r="J49" s="71"/>
      <c r="K49" s="88"/>
      <c r="L49" s="68" t="str">
        <f>IF(K49="","0",VLOOKUP(K49,RangedCombat!$P$4:$Q$20,2))</f>
        <v>0</v>
      </c>
      <c r="N49" s="88"/>
      <c r="O49" s="87"/>
      <c r="Q49" s="37">
        <f t="shared" si="5"/>
        <v>0</v>
      </c>
    </row>
    <row r="50" spans="1:17" ht="12.75">
      <c r="A50" s="89"/>
      <c r="B50" s="69">
        <f t="shared" si="4"/>
        <v>3</v>
      </c>
      <c r="C50" s="86"/>
      <c r="D50" s="68" t="str">
        <f t="shared" si="0"/>
        <v>0</v>
      </c>
      <c r="E50" s="86"/>
      <c r="F50" s="68" t="str">
        <f>IF(E50="","0",VLOOKUP(E50,RangedCombat!$F$4:$G$7,2))</f>
        <v>0</v>
      </c>
      <c r="H50" s="88"/>
      <c r="I50" s="68" t="str">
        <f>IF(H50="","0",VLOOKUP(H50,RangedCombat!$P$4:$Q$20,2))</f>
        <v>0</v>
      </c>
      <c r="J50" s="71"/>
      <c r="K50" s="88"/>
      <c r="L50" s="68" t="str">
        <f>IF(K50="","0",VLOOKUP(K50,RangedCombat!$P$4:$Q$20,2))</f>
        <v>0</v>
      </c>
      <c r="N50" s="88"/>
      <c r="O50" s="87"/>
      <c r="Q50" s="37">
        <f t="shared" si="5"/>
        <v>0</v>
      </c>
    </row>
    <row r="51" spans="1:17" ht="12.75">
      <c r="A51" s="89"/>
      <c r="B51" s="69">
        <f t="shared" si="4"/>
        <v>3</v>
      </c>
      <c r="C51" s="86"/>
      <c r="D51" s="68" t="str">
        <f t="shared" si="0"/>
        <v>0</v>
      </c>
      <c r="E51" s="86"/>
      <c r="F51" s="68" t="str">
        <f>IF(E51="","0",VLOOKUP(E51,RangedCombat!$F$4:$G$7,2))</f>
        <v>0</v>
      </c>
      <c r="H51" s="88"/>
      <c r="I51" s="68" t="str">
        <f>IF(H51="","0",VLOOKUP(H51,RangedCombat!$P$4:$Q$20,2))</f>
        <v>0</v>
      </c>
      <c r="J51" s="71"/>
      <c r="K51" s="88"/>
      <c r="L51" s="68" t="str">
        <f>IF(K51="","0",VLOOKUP(K51,RangedCombat!$P$4:$Q$20,2))</f>
        <v>0</v>
      </c>
      <c r="N51" s="88"/>
      <c r="O51" s="87"/>
      <c r="Q51" s="37">
        <f t="shared" si="5"/>
        <v>0</v>
      </c>
    </row>
    <row r="52" spans="1:17" ht="12.75">
      <c r="A52" s="89"/>
      <c r="B52" s="69">
        <f t="shared" si="4"/>
        <v>3</v>
      </c>
      <c r="C52" s="86"/>
      <c r="D52" s="68" t="str">
        <f t="shared" si="0"/>
        <v>0</v>
      </c>
      <c r="E52" s="86"/>
      <c r="F52" s="68" t="str">
        <f>IF(E52="","0",VLOOKUP(E52,RangedCombat!$F$4:$G$7,2))</f>
        <v>0</v>
      </c>
      <c r="H52" s="88"/>
      <c r="I52" s="68" t="str">
        <f>IF(H52="","0",VLOOKUP(H52,RangedCombat!$P$4:$Q$20,2))</f>
        <v>0</v>
      </c>
      <c r="J52" s="71"/>
      <c r="K52" s="88"/>
      <c r="L52" s="68" t="str">
        <f>IF(K52="","0",VLOOKUP(K52,RangedCombat!$P$4:$Q$20,2))</f>
        <v>0</v>
      </c>
      <c r="N52" s="88"/>
      <c r="O52" s="87"/>
      <c r="Q52" s="37">
        <f t="shared" si="5"/>
        <v>0</v>
      </c>
    </row>
    <row r="53" spans="1:17" ht="12.75">
      <c r="A53" s="89"/>
      <c r="B53" s="69">
        <f t="shared" si="4"/>
        <v>3</v>
      </c>
      <c r="C53" s="86"/>
      <c r="D53" s="68" t="str">
        <f t="shared" si="0"/>
        <v>0</v>
      </c>
      <c r="E53" s="86"/>
      <c r="F53" s="68" t="str">
        <f>IF(E53="","0",VLOOKUP(E53,RangedCombat!$F$4:$G$7,2))</f>
        <v>0</v>
      </c>
      <c r="H53" s="88"/>
      <c r="I53" s="68" t="str">
        <f>IF(H53="","0",VLOOKUP(H53,RangedCombat!$P$4:$Q$20,2))</f>
        <v>0</v>
      </c>
      <c r="J53" s="71"/>
      <c r="K53" s="88"/>
      <c r="L53" s="68" t="str">
        <f>IF(K53="","0",VLOOKUP(K53,RangedCombat!$P$4:$Q$20,2))</f>
        <v>0</v>
      </c>
      <c r="N53" s="88"/>
      <c r="O53" s="87"/>
      <c r="Q53" s="37">
        <f t="shared" si="5"/>
        <v>0</v>
      </c>
    </row>
    <row r="54" spans="1:17" ht="12.75">
      <c r="A54" s="89"/>
      <c r="B54" s="69">
        <f t="shared" si="4"/>
        <v>3</v>
      </c>
      <c r="C54" s="86"/>
      <c r="D54" s="68" t="str">
        <f t="shared" si="0"/>
        <v>0</v>
      </c>
      <c r="E54" s="86"/>
      <c r="F54" s="68" t="str">
        <f>IF(E54="","0",VLOOKUP(E54,RangedCombat!$F$4:$G$7,2))</f>
        <v>0</v>
      </c>
      <c r="H54" s="88"/>
      <c r="I54" s="68" t="str">
        <f>IF(H54="","0",VLOOKUP(H54,RangedCombat!$P$4:$Q$20,2))</f>
        <v>0</v>
      </c>
      <c r="J54" s="71"/>
      <c r="K54" s="88"/>
      <c r="L54" s="68" t="str">
        <f>IF(K54="","0",VLOOKUP(K54,RangedCombat!$P$4:$Q$20,2))</f>
        <v>0</v>
      </c>
      <c r="N54" s="88"/>
      <c r="O54" s="87"/>
      <c r="Q54" s="37">
        <f t="shared" si="5"/>
        <v>0</v>
      </c>
    </row>
    <row r="55" spans="1:17" ht="12.75">
      <c r="A55" s="89"/>
      <c r="B55" s="69">
        <f t="shared" si="4"/>
        <v>3</v>
      </c>
      <c r="C55" s="86"/>
      <c r="D55" s="68" t="str">
        <f t="shared" si="0"/>
        <v>0</v>
      </c>
      <c r="E55" s="86"/>
      <c r="F55" s="68" t="str">
        <f>IF(E55="","0",VLOOKUP(E55,RangedCombat!$F$4:$G$7,2))</f>
        <v>0</v>
      </c>
      <c r="H55" s="88"/>
      <c r="I55" s="68" t="str">
        <f>IF(H55="","0",VLOOKUP(H55,RangedCombat!$P$4:$Q$20,2))</f>
        <v>0</v>
      </c>
      <c r="J55" s="71"/>
      <c r="K55" s="88"/>
      <c r="L55" s="68" t="str">
        <f>IF(K55="","0",VLOOKUP(K55,RangedCombat!$P$4:$Q$20,2))</f>
        <v>0</v>
      </c>
      <c r="N55" s="88"/>
      <c r="O55" s="87"/>
      <c r="Q55" s="37">
        <f t="shared" si="5"/>
        <v>0</v>
      </c>
    </row>
    <row r="56" spans="1:17" ht="12.75">
      <c r="A56" s="89"/>
      <c r="B56" s="69">
        <f t="shared" si="4"/>
        <v>3</v>
      </c>
      <c r="C56" s="86"/>
      <c r="D56" s="68" t="str">
        <f t="shared" si="0"/>
        <v>0</v>
      </c>
      <c r="E56" s="86"/>
      <c r="F56" s="68" t="str">
        <f>IF(E56="","0",VLOOKUP(E56,RangedCombat!$F$4:$G$7,2))</f>
        <v>0</v>
      </c>
      <c r="H56" s="88"/>
      <c r="I56" s="68" t="str">
        <f>IF(H56="","0",VLOOKUP(H56,RangedCombat!$P$4:$Q$20,2))</f>
        <v>0</v>
      </c>
      <c r="J56" s="71"/>
      <c r="K56" s="88"/>
      <c r="L56" s="68" t="str">
        <f>IF(K56="","0",VLOOKUP(K56,RangedCombat!$P$4:$Q$20,2))</f>
        <v>0</v>
      </c>
      <c r="N56" s="88"/>
      <c r="O56" s="87"/>
      <c r="Q56" s="37">
        <f t="shared" si="5"/>
        <v>0</v>
      </c>
    </row>
    <row r="57" spans="1:17" ht="12.75">
      <c r="A57" s="89"/>
      <c r="B57" s="69">
        <f t="shared" si="4"/>
        <v>3</v>
      </c>
      <c r="C57" s="86"/>
      <c r="D57" s="68" t="str">
        <f t="shared" si="0"/>
        <v>0</v>
      </c>
      <c r="E57" s="86"/>
      <c r="F57" s="68" t="str">
        <f>IF(E57="","0",VLOOKUP(E57,RangedCombat!$F$4:$G$7,2))</f>
        <v>0</v>
      </c>
      <c r="H57" s="88"/>
      <c r="I57" s="68" t="str">
        <f>IF(H57="","0",VLOOKUP(H57,RangedCombat!$P$4:$Q$20,2))</f>
        <v>0</v>
      </c>
      <c r="J57" s="71"/>
      <c r="K57" s="88"/>
      <c r="L57" s="68" t="str">
        <f>IF(K57="","0",VLOOKUP(K57,RangedCombat!$P$4:$Q$20,2))</f>
        <v>0</v>
      </c>
      <c r="N57" s="88"/>
      <c r="O57" s="87"/>
      <c r="Q57" s="37">
        <f t="shared" si="5"/>
        <v>0</v>
      </c>
    </row>
    <row r="58" spans="1:17" ht="12.75">
      <c r="A58" s="89"/>
      <c r="B58" s="69">
        <f t="shared" si="4"/>
        <v>3</v>
      </c>
      <c r="C58" s="86"/>
      <c r="D58" s="68" t="str">
        <f t="shared" si="0"/>
        <v>0</v>
      </c>
      <c r="E58" s="86"/>
      <c r="F58" s="68" t="str">
        <f>IF(E58="","0",VLOOKUP(E58,RangedCombat!$F$4:$G$7,2))</f>
        <v>0</v>
      </c>
      <c r="H58" s="88"/>
      <c r="I58" s="68" t="str">
        <f>IF(H58="","0",VLOOKUP(H58,RangedCombat!$P$4:$Q$20,2))</f>
        <v>0</v>
      </c>
      <c r="J58" s="71"/>
      <c r="K58" s="88"/>
      <c r="L58" s="68" t="str">
        <f>IF(K58="","0",VLOOKUP(K58,RangedCombat!$P$4:$Q$20,2))</f>
        <v>0</v>
      </c>
      <c r="N58" s="88"/>
      <c r="O58" s="87"/>
      <c r="Q58" s="37">
        <f t="shared" si="5"/>
        <v>0</v>
      </c>
    </row>
    <row r="59" spans="1:17" ht="12.75">
      <c r="A59" s="89"/>
      <c r="B59" s="69">
        <f t="shared" si="4"/>
        <v>3</v>
      </c>
      <c r="C59" s="86"/>
      <c r="D59" s="68" t="str">
        <f t="shared" si="0"/>
        <v>0</v>
      </c>
      <c r="E59" s="86"/>
      <c r="F59" s="68" t="str">
        <f>IF(E59="","0",VLOOKUP(E59,RangedCombat!$F$4:$G$7,2))</f>
        <v>0</v>
      </c>
      <c r="H59" s="88"/>
      <c r="I59" s="68" t="str">
        <f>IF(H59="","0",VLOOKUP(H59,RangedCombat!$P$4:$Q$20,2))</f>
        <v>0</v>
      </c>
      <c r="J59" s="71"/>
      <c r="K59" s="88"/>
      <c r="L59" s="68" t="str">
        <f>IF(K59="","0",VLOOKUP(K59,RangedCombat!$P$4:$Q$20,2))</f>
        <v>0</v>
      </c>
      <c r="N59" s="88"/>
      <c r="O59" s="87"/>
      <c r="Q59" s="37">
        <f t="shared" si="5"/>
        <v>0</v>
      </c>
    </row>
    <row r="60" spans="1:17" ht="12.75">
      <c r="A60" s="89"/>
      <c r="B60" s="69">
        <f t="shared" si="4"/>
        <v>3</v>
      </c>
      <c r="C60" s="86"/>
      <c r="D60" s="68" t="str">
        <f t="shared" si="0"/>
        <v>0</v>
      </c>
      <c r="E60" s="86"/>
      <c r="F60" s="68" t="str">
        <f>IF(E60="","0",VLOOKUP(E60,RangedCombat!$F$4:$G$7,2))</f>
        <v>0</v>
      </c>
      <c r="H60" s="88"/>
      <c r="I60" s="68" t="str">
        <f>IF(H60="","0",VLOOKUP(H60,RangedCombat!$P$4:$Q$20,2))</f>
        <v>0</v>
      </c>
      <c r="J60" s="71"/>
      <c r="K60" s="88"/>
      <c r="L60" s="68" t="str">
        <f>IF(K60="","0",VLOOKUP(K60,RangedCombat!$P$4:$Q$20,2))</f>
        <v>0</v>
      </c>
      <c r="N60" s="88"/>
      <c r="O60" s="87"/>
      <c r="Q60" s="37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20"/>
  <sheetViews>
    <sheetView zoomScale="80" zoomScaleNormal="80" workbookViewId="0" topLeftCell="A35">
      <selection activeCell="B62" sqref="B62"/>
    </sheetView>
  </sheetViews>
  <sheetFormatPr defaultColWidth="9.140625" defaultRowHeight="12.75"/>
  <cols>
    <col min="1" max="1" width="21.00390625" style="0" customWidth="1"/>
    <col min="2" max="4" width="5.140625" style="1" customWidth="1"/>
    <col min="5" max="5" width="1.1484375" style="90" customWidth="1"/>
    <col min="6" max="6" width="3.57421875" style="1" customWidth="1"/>
    <col min="7" max="7" width="4.8515625" style="1" customWidth="1"/>
    <col min="8" max="8" width="1.28515625" style="32" customWidth="1"/>
    <col min="9" max="10" width="3.57421875" style="24" customWidth="1"/>
    <col min="11" max="11" width="6.7109375" style="3" customWidth="1"/>
    <col min="12" max="12" width="6.28125" style="1" customWidth="1"/>
    <col min="13" max="13" width="5.57421875" style="1" bestFit="1" customWidth="1"/>
    <col min="14" max="14" width="4.8515625" style="1" customWidth="1"/>
    <col min="15" max="15" width="1.28515625" style="32" customWidth="1"/>
    <col min="16" max="16" width="13.7109375" style="27" customWidth="1"/>
    <col min="17" max="17" width="5.421875" style="1" customWidth="1"/>
    <col min="18" max="18" width="1.28515625" style="1" customWidth="1"/>
    <col min="19" max="19" width="13.7109375" style="0" customWidth="1"/>
    <col min="20" max="20" width="5.421875" style="1" customWidth="1"/>
    <col min="21" max="21" width="1.28515625" style="1" customWidth="1"/>
    <col min="22" max="22" width="13.7109375" style="0" customWidth="1"/>
    <col min="23" max="23" width="5.57421875" style="0" customWidth="1"/>
    <col min="24" max="24" width="1.421875" style="0" customWidth="1"/>
    <col min="25" max="25" width="15.7109375" style="0" customWidth="1"/>
    <col min="26" max="26" width="5.57421875" style="0" customWidth="1"/>
    <col min="27" max="27" width="2.57421875" style="0" customWidth="1"/>
    <col min="28" max="28" width="7.140625" style="0" bestFit="1" customWidth="1"/>
  </cols>
  <sheetData>
    <row r="2" spans="1:17" ht="12.75">
      <c r="A2" s="64" t="s">
        <v>122</v>
      </c>
      <c r="B2" s="3"/>
      <c r="C2" s="98"/>
      <c r="D2" s="3" t="s">
        <v>4</v>
      </c>
      <c r="E2" s="85"/>
      <c r="F2" s="3"/>
      <c r="G2" s="3" t="s">
        <v>142</v>
      </c>
      <c r="H2" s="99"/>
      <c r="K2" s="3" t="s">
        <v>123</v>
      </c>
      <c r="L2" s="3" t="s">
        <v>124</v>
      </c>
      <c r="M2" s="74"/>
      <c r="N2" s="3" t="s">
        <v>125</v>
      </c>
      <c r="O2" s="93"/>
      <c r="P2" s="100" t="s">
        <v>237</v>
      </c>
      <c r="Q2" s="3"/>
    </row>
    <row r="3" spans="2:23" ht="12.75">
      <c r="B3" s="103" t="s">
        <v>110</v>
      </c>
      <c r="C3" s="103" t="s">
        <v>4</v>
      </c>
      <c r="D3" s="103" t="s">
        <v>126</v>
      </c>
      <c r="E3" s="85"/>
      <c r="F3" s="103" t="s">
        <v>142</v>
      </c>
      <c r="G3" s="103" t="s">
        <v>126</v>
      </c>
      <c r="H3" s="104"/>
      <c r="I3" s="105" t="s">
        <v>143</v>
      </c>
      <c r="J3" s="105" t="s">
        <v>111</v>
      </c>
      <c r="K3" s="103" t="s">
        <v>124</v>
      </c>
      <c r="L3" s="103" t="s">
        <v>126</v>
      </c>
      <c r="M3" s="103" t="s">
        <v>144</v>
      </c>
      <c r="N3" s="103" t="s">
        <v>126</v>
      </c>
      <c r="O3" s="108"/>
      <c r="P3" s="106" t="s">
        <v>43</v>
      </c>
      <c r="Q3" s="103" t="s">
        <v>126</v>
      </c>
      <c r="V3" s="96" t="s">
        <v>144</v>
      </c>
      <c r="W3" s="27" t="s">
        <v>175</v>
      </c>
    </row>
    <row r="4" spans="2:23" ht="12.75">
      <c r="B4" s="37">
        <f>SUM(C4)</f>
        <v>3</v>
      </c>
      <c r="C4" s="31">
        <v>3</v>
      </c>
      <c r="D4" s="37">
        <v>-1</v>
      </c>
      <c r="E4" s="107"/>
      <c r="F4" s="31">
        <v>-3</v>
      </c>
      <c r="G4" s="37">
        <v>6</v>
      </c>
      <c r="H4" s="92"/>
      <c r="I4" s="101">
        <f aca="true" t="shared" si="0" ref="I4:I11">SUM(K4)/3</f>
        <v>3</v>
      </c>
      <c r="J4" s="101">
        <f aca="true" t="shared" si="1" ref="J4:J11">SUM(I4)*2</f>
        <v>6</v>
      </c>
      <c r="K4" s="31">
        <v>9</v>
      </c>
      <c r="L4" s="37">
        <v>-1</v>
      </c>
      <c r="M4" s="31">
        <v>0</v>
      </c>
      <c r="N4" s="37">
        <v>0</v>
      </c>
      <c r="O4" s="107"/>
      <c r="P4" s="102" t="s">
        <v>153</v>
      </c>
      <c r="Q4" s="37">
        <v>4</v>
      </c>
      <c r="V4" s="97">
        <f aca="true" t="shared" si="2" ref="V4:V10">SUM(M4)</f>
        <v>0</v>
      </c>
      <c r="W4" s="27" t="s">
        <v>176</v>
      </c>
    </row>
    <row r="5" spans="2:23" ht="12.75">
      <c r="B5" s="37">
        <f aca="true" t="shared" si="3" ref="B5:B10">SUM(C5)</f>
        <v>4</v>
      </c>
      <c r="C5" s="31">
        <v>4</v>
      </c>
      <c r="D5" s="37">
        <v>0</v>
      </c>
      <c r="E5" s="107"/>
      <c r="F5" s="31">
        <v>-2</v>
      </c>
      <c r="G5" s="37">
        <v>3</v>
      </c>
      <c r="H5" s="92"/>
      <c r="I5" s="101">
        <f t="shared" si="0"/>
        <v>4</v>
      </c>
      <c r="J5" s="101">
        <f t="shared" si="1"/>
        <v>8</v>
      </c>
      <c r="K5" s="31">
        <v>12</v>
      </c>
      <c r="L5" s="37">
        <v>0</v>
      </c>
      <c r="M5" s="31">
        <v>0.5</v>
      </c>
      <c r="N5" s="37">
        <v>2</v>
      </c>
      <c r="O5" s="92"/>
      <c r="P5" s="102" t="s">
        <v>154</v>
      </c>
      <c r="Q5" s="37">
        <v>10</v>
      </c>
      <c r="V5" s="97">
        <f t="shared" si="2"/>
        <v>0.5</v>
      </c>
      <c r="W5" s="27">
        <v>8</v>
      </c>
    </row>
    <row r="6" spans="2:23" ht="12.75">
      <c r="B6" s="37">
        <f t="shared" si="3"/>
        <v>5</v>
      </c>
      <c r="C6" s="31">
        <v>5</v>
      </c>
      <c r="D6" s="37">
        <v>2</v>
      </c>
      <c r="E6" s="107"/>
      <c r="F6" s="31">
        <v>-1</v>
      </c>
      <c r="G6" s="37">
        <v>1</v>
      </c>
      <c r="H6" s="92"/>
      <c r="I6" s="101">
        <f t="shared" si="0"/>
        <v>5</v>
      </c>
      <c r="J6" s="101">
        <f t="shared" si="1"/>
        <v>10</v>
      </c>
      <c r="K6" s="31">
        <v>15</v>
      </c>
      <c r="L6" s="37">
        <v>1</v>
      </c>
      <c r="M6" s="31">
        <v>1</v>
      </c>
      <c r="N6" s="37">
        <v>3</v>
      </c>
      <c r="O6" s="92"/>
      <c r="P6" s="102" t="s">
        <v>155</v>
      </c>
      <c r="Q6" s="37">
        <v>18</v>
      </c>
      <c r="V6" s="97">
        <f t="shared" si="2"/>
        <v>1</v>
      </c>
      <c r="W6" s="27">
        <v>8</v>
      </c>
    </row>
    <row r="7" spans="2:23" ht="12.75">
      <c r="B7" s="37">
        <f t="shared" si="3"/>
        <v>6</v>
      </c>
      <c r="C7" s="31">
        <v>6</v>
      </c>
      <c r="D7" s="37">
        <v>4</v>
      </c>
      <c r="E7" s="107"/>
      <c r="F7" s="31">
        <v>0</v>
      </c>
      <c r="G7" s="37">
        <v>0</v>
      </c>
      <c r="H7" s="92"/>
      <c r="I7" s="101">
        <f t="shared" si="0"/>
        <v>6</v>
      </c>
      <c r="J7" s="101">
        <f t="shared" si="1"/>
        <v>12</v>
      </c>
      <c r="K7" s="31">
        <v>18</v>
      </c>
      <c r="L7" s="37">
        <v>2</v>
      </c>
      <c r="M7" s="31">
        <v>1.5</v>
      </c>
      <c r="N7" s="37">
        <v>4</v>
      </c>
      <c r="O7" s="92"/>
      <c r="P7" s="102" t="s">
        <v>156</v>
      </c>
      <c r="Q7" s="37">
        <v>4</v>
      </c>
      <c r="V7" s="97">
        <f t="shared" si="2"/>
        <v>1.5</v>
      </c>
      <c r="W7" s="27">
        <v>8</v>
      </c>
    </row>
    <row r="8" spans="2:23" ht="12.75">
      <c r="B8" s="37">
        <f t="shared" si="3"/>
        <v>7</v>
      </c>
      <c r="C8" s="31">
        <v>7</v>
      </c>
      <c r="D8" s="37">
        <v>6</v>
      </c>
      <c r="E8" s="107"/>
      <c r="F8" s="72"/>
      <c r="G8" s="72"/>
      <c r="H8" s="91"/>
      <c r="I8" s="101">
        <f t="shared" si="0"/>
        <v>8</v>
      </c>
      <c r="J8" s="101">
        <f t="shared" si="1"/>
        <v>16</v>
      </c>
      <c r="K8" s="31">
        <v>24</v>
      </c>
      <c r="L8" s="37">
        <v>3</v>
      </c>
      <c r="M8" s="31">
        <v>2</v>
      </c>
      <c r="N8" s="37">
        <v>6</v>
      </c>
      <c r="O8" s="92"/>
      <c r="P8" s="102" t="s">
        <v>157</v>
      </c>
      <c r="Q8" s="37">
        <v>2</v>
      </c>
      <c r="V8" s="97">
        <f t="shared" si="2"/>
        <v>2</v>
      </c>
      <c r="W8" s="27">
        <v>8</v>
      </c>
    </row>
    <row r="9" spans="2:23" ht="12.75">
      <c r="B9" s="37">
        <f t="shared" si="3"/>
        <v>8</v>
      </c>
      <c r="C9" s="31">
        <v>8</v>
      </c>
      <c r="D9" s="37">
        <v>10</v>
      </c>
      <c r="E9" s="107"/>
      <c r="F9" s="72"/>
      <c r="G9" s="72"/>
      <c r="H9" s="91"/>
      <c r="I9" s="101">
        <f t="shared" si="0"/>
        <v>10</v>
      </c>
      <c r="J9" s="101">
        <f t="shared" si="1"/>
        <v>20</v>
      </c>
      <c r="K9" s="31">
        <v>30</v>
      </c>
      <c r="L9" s="37">
        <v>4</v>
      </c>
      <c r="M9" s="31">
        <v>2.5</v>
      </c>
      <c r="N9" s="114">
        <v>9</v>
      </c>
      <c r="O9" s="92"/>
      <c r="P9" s="102" t="s">
        <v>183</v>
      </c>
      <c r="Q9" s="37">
        <v>18</v>
      </c>
      <c r="V9" s="97">
        <f t="shared" si="2"/>
        <v>2.5</v>
      </c>
      <c r="W9" s="27">
        <v>7</v>
      </c>
    </row>
    <row r="10" spans="2:23" ht="12.75">
      <c r="B10" s="37">
        <f t="shared" si="3"/>
        <v>9</v>
      </c>
      <c r="C10" s="31">
        <v>9</v>
      </c>
      <c r="D10" s="37">
        <v>18</v>
      </c>
      <c r="E10" s="107"/>
      <c r="F10" s="72"/>
      <c r="G10" s="72"/>
      <c r="H10" s="91"/>
      <c r="I10" s="101">
        <f t="shared" si="0"/>
        <v>12</v>
      </c>
      <c r="J10" s="101">
        <f t="shared" si="1"/>
        <v>24</v>
      </c>
      <c r="K10" s="31">
        <v>36</v>
      </c>
      <c r="L10" s="37">
        <v>6</v>
      </c>
      <c r="M10" s="31">
        <v>3</v>
      </c>
      <c r="N10" s="37">
        <v>12</v>
      </c>
      <c r="O10" s="92"/>
      <c r="P10" s="102" t="s">
        <v>159</v>
      </c>
      <c r="Q10" s="37">
        <v>2</v>
      </c>
      <c r="V10" s="97">
        <f t="shared" si="2"/>
        <v>3</v>
      </c>
      <c r="W10" s="27">
        <v>6</v>
      </c>
    </row>
    <row r="11" spans="3:23" ht="12.75">
      <c r="C11" s="32"/>
      <c r="I11" s="101">
        <f t="shared" si="0"/>
        <v>15</v>
      </c>
      <c r="J11" s="101">
        <f t="shared" si="1"/>
        <v>30</v>
      </c>
      <c r="K11" s="31">
        <v>45</v>
      </c>
      <c r="L11" s="37">
        <v>8</v>
      </c>
      <c r="M11" s="31" t="s">
        <v>241</v>
      </c>
      <c r="N11" s="37">
        <v>32</v>
      </c>
      <c r="O11" s="92"/>
      <c r="P11" s="102" t="s">
        <v>160</v>
      </c>
      <c r="Q11" s="37">
        <v>3</v>
      </c>
      <c r="V11" s="97" t="s">
        <v>169</v>
      </c>
      <c r="W11" s="27">
        <v>5</v>
      </c>
    </row>
    <row r="12" spans="2:23" ht="12.75">
      <c r="B12" s="27" t="s">
        <v>193</v>
      </c>
      <c r="C12" s="32"/>
      <c r="M12" s="31" t="s">
        <v>242</v>
      </c>
      <c r="N12" s="37">
        <v>14</v>
      </c>
      <c r="O12" s="92"/>
      <c r="P12" s="102" t="s">
        <v>158</v>
      </c>
      <c r="Q12" s="37">
        <v>2</v>
      </c>
      <c r="V12" s="97" t="s">
        <v>168</v>
      </c>
      <c r="W12" s="27">
        <v>6</v>
      </c>
    </row>
    <row r="13" spans="2:23" ht="12.75">
      <c r="B13" s="37" t="s">
        <v>241</v>
      </c>
      <c r="C13" s="31">
        <v>5</v>
      </c>
      <c r="M13" s="31" t="s">
        <v>243</v>
      </c>
      <c r="N13" s="37">
        <v>6</v>
      </c>
      <c r="O13" s="92"/>
      <c r="P13" s="112" t="s">
        <v>233</v>
      </c>
      <c r="Q13" s="37">
        <v>1</v>
      </c>
      <c r="V13" s="97" t="s">
        <v>167</v>
      </c>
      <c r="W13" s="27">
        <v>7</v>
      </c>
    </row>
    <row r="14" spans="2:17" ht="12.75">
      <c r="B14" s="37" t="s">
        <v>242</v>
      </c>
      <c r="C14" s="31">
        <v>6</v>
      </c>
      <c r="P14" s="112" t="s">
        <v>234</v>
      </c>
      <c r="Q14" s="37">
        <v>2</v>
      </c>
    </row>
    <row r="15" spans="2:17" ht="12.75">
      <c r="B15" s="37" t="s">
        <v>243</v>
      </c>
      <c r="C15" s="31">
        <v>8</v>
      </c>
      <c r="P15" s="100" t="s">
        <v>235</v>
      </c>
      <c r="Q15" s="37">
        <v>4</v>
      </c>
    </row>
    <row r="16" spans="16:17" ht="12.75">
      <c r="P16" s="112" t="s">
        <v>194</v>
      </c>
      <c r="Q16" s="37">
        <v>2</v>
      </c>
    </row>
    <row r="17" spans="16:17" ht="12.75">
      <c r="P17" s="112"/>
      <c r="Q17" s="37">
        <v>0</v>
      </c>
    </row>
    <row r="18" spans="16:17" ht="12.75">
      <c r="P18" s="100"/>
      <c r="Q18" s="37">
        <v>0</v>
      </c>
    </row>
    <row r="19" ht="12.75">
      <c r="Q19" s="37">
        <v>0</v>
      </c>
    </row>
    <row r="20" spans="1:17" ht="12.75">
      <c r="A20" s="109"/>
      <c r="B20" s="110" t="s">
        <v>205</v>
      </c>
      <c r="C20" s="2">
        <v>1</v>
      </c>
      <c r="Q20" s="37">
        <v>0</v>
      </c>
    </row>
    <row r="22" spans="4:26" ht="12.75">
      <c r="D22" s="1" t="s">
        <v>4</v>
      </c>
      <c r="G22" s="1" t="s">
        <v>142</v>
      </c>
      <c r="K22" s="1" t="s">
        <v>123</v>
      </c>
      <c r="L22" s="1" t="s">
        <v>124</v>
      </c>
      <c r="N22" s="1" t="s">
        <v>125</v>
      </c>
      <c r="P22" s="27" t="s">
        <v>127</v>
      </c>
      <c r="Q22" s="1" t="s">
        <v>128</v>
      </c>
      <c r="R22" s="27"/>
      <c r="S22" s="27" t="s">
        <v>127</v>
      </c>
      <c r="T22" s="1" t="s">
        <v>128</v>
      </c>
      <c r="V22" s="27" t="s">
        <v>127</v>
      </c>
      <c r="W22" s="1" t="s">
        <v>128</v>
      </c>
      <c r="X22" s="1"/>
      <c r="Y22" s="27" t="s">
        <v>196</v>
      </c>
      <c r="Z22" s="1" t="s">
        <v>128</v>
      </c>
    </row>
    <row r="23" spans="1:28" ht="12.75">
      <c r="A23" s="61" t="s">
        <v>129</v>
      </c>
      <c r="B23" s="1" t="s">
        <v>110</v>
      </c>
      <c r="C23" s="1" t="s">
        <v>4</v>
      </c>
      <c r="D23" s="1" t="s">
        <v>126</v>
      </c>
      <c r="F23" s="1" t="s">
        <v>142</v>
      </c>
      <c r="G23" s="1" t="s">
        <v>126</v>
      </c>
      <c r="I23" s="24" t="s">
        <v>143</v>
      </c>
      <c r="J23" s="24" t="s">
        <v>111</v>
      </c>
      <c r="K23" s="1" t="s">
        <v>124</v>
      </c>
      <c r="L23" s="1" t="s">
        <v>126</v>
      </c>
      <c r="M23" s="1" t="s">
        <v>144</v>
      </c>
      <c r="N23" s="1" t="s">
        <v>126</v>
      </c>
      <c r="P23" s="27" t="s">
        <v>43</v>
      </c>
      <c r="Q23" s="1" t="s">
        <v>126</v>
      </c>
      <c r="R23" s="27"/>
      <c r="S23" s="27" t="s">
        <v>43</v>
      </c>
      <c r="T23" s="1" t="s">
        <v>126</v>
      </c>
      <c r="V23" s="27" t="s">
        <v>43</v>
      </c>
      <c r="W23" s="1" t="s">
        <v>126</v>
      </c>
      <c r="X23" s="1"/>
      <c r="Y23" s="27" t="s">
        <v>43</v>
      </c>
      <c r="Z23" s="1" t="s">
        <v>126</v>
      </c>
      <c r="AB23" s="3" t="s">
        <v>130</v>
      </c>
    </row>
    <row r="24" spans="1:28" ht="12.75">
      <c r="A24" s="89" t="s">
        <v>24</v>
      </c>
      <c r="B24" s="69">
        <f aca="true" t="shared" si="4" ref="B24:B36">SUM(C24)</f>
        <v>4</v>
      </c>
      <c r="C24" s="86">
        <v>4</v>
      </c>
      <c r="D24" s="68">
        <f>IF(C24="","0",VLOOKUP(C24,$C$4:$D$10,2))</f>
        <v>0</v>
      </c>
      <c r="E24" s="85"/>
      <c r="F24" s="86"/>
      <c r="G24" s="68" t="str">
        <f>IF(F24="","0",VLOOKUP(F24,$F$4:$G$7,2))</f>
        <v>0</v>
      </c>
      <c r="H24" s="85"/>
      <c r="I24" s="101">
        <f>SUM(K24)/3</f>
        <v>10</v>
      </c>
      <c r="J24" s="101">
        <f>SUM(I24)*2</f>
        <v>20</v>
      </c>
      <c r="K24" s="87">
        <v>30</v>
      </c>
      <c r="L24" s="68">
        <f>IF(K24="","0",VLOOKUP(K24,$K$4:$L$11,2))</f>
        <v>4</v>
      </c>
      <c r="M24" s="86"/>
      <c r="N24" s="68" t="str">
        <f>IF(M24="","0",VLOOKUP(M24,$M$4:$N$13,2))</f>
        <v>0</v>
      </c>
      <c r="O24" s="85"/>
      <c r="P24" s="88"/>
      <c r="Q24" s="68" t="str">
        <f>IF(P24="","0",VLOOKUP(P24,$P$4:$Q$20,2))</f>
        <v>0</v>
      </c>
      <c r="R24" s="71"/>
      <c r="S24" s="88"/>
      <c r="T24" s="68" t="str">
        <f aca="true" t="shared" si="5" ref="T24:T42">IF(S24="","0",VLOOKUP(S24,$P$4:$Q$20,2))</f>
        <v>0</v>
      </c>
      <c r="V24" s="88"/>
      <c r="W24" s="68" t="str">
        <f aca="true" t="shared" si="6" ref="W24:W42">IF(V24="","0",VLOOKUP(V24,$P$4:$Q$20,2))</f>
        <v>0</v>
      </c>
      <c r="X24" s="1"/>
      <c r="Y24" s="88"/>
      <c r="Z24" s="87"/>
      <c r="AB24" s="37">
        <f>SUM(D24+G24+L24+N24+Q24+T24+W24+Z24)</f>
        <v>4</v>
      </c>
    </row>
    <row r="25" spans="1:28" ht="12.75">
      <c r="A25" s="89" t="s">
        <v>33</v>
      </c>
      <c r="B25" s="69">
        <f t="shared" si="4"/>
        <v>4</v>
      </c>
      <c r="C25" s="86">
        <v>4</v>
      </c>
      <c r="D25" s="68">
        <f aca="true" t="shared" si="7" ref="D25:D42">IF(C25="","0",VLOOKUP(C25,$C$4:$D$10,2))</f>
        <v>0</v>
      </c>
      <c r="E25" s="85"/>
      <c r="F25" s="86"/>
      <c r="G25" s="68" t="str">
        <f aca="true" t="shared" si="8" ref="G25:G42">IF(F25="","0",VLOOKUP(F25,$F$4:$G$7,2))</f>
        <v>0</v>
      </c>
      <c r="H25" s="85"/>
      <c r="I25" s="101">
        <f aca="true" t="shared" si="9" ref="I25:I34">SUM(K25)/3</f>
        <v>12</v>
      </c>
      <c r="J25" s="101">
        <f aca="true" t="shared" si="10" ref="J25:J42">SUM(I25)*2</f>
        <v>24</v>
      </c>
      <c r="K25" s="87">
        <v>36</v>
      </c>
      <c r="L25" s="68">
        <f aca="true" t="shared" si="11" ref="L25:L42">IF(K25="","0",VLOOKUP(K25,$K$4:$L$11,2))</f>
        <v>6</v>
      </c>
      <c r="M25" s="86"/>
      <c r="N25" s="68" t="str">
        <f aca="true" t="shared" si="12" ref="N25:N42">IF(M25="","0",VLOOKUP(M25,$M$4:$N$13,2))</f>
        <v>0</v>
      </c>
      <c r="O25" s="85"/>
      <c r="P25" s="88"/>
      <c r="Q25" s="68" t="str">
        <f aca="true" t="shared" si="13" ref="Q25:Q42">IF(P25="","0",VLOOKUP(P25,$P$4:$Q$20,2))</f>
        <v>0</v>
      </c>
      <c r="R25" s="71"/>
      <c r="S25" s="88"/>
      <c r="T25" s="68" t="str">
        <f t="shared" si="5"/>
        <v>0</v>
      </c>
      <c r="V25" s="88"/>
      <c r="W25" s="68" t="str">
        <f t="shared" si="6"/>
        <v>0</v>
      </c>
      <c r="X25" s="1"/>
      <c r="Y25" s="88"/>
      <c r="Z25" s="87"/>
      <c r="AB25" s="37">
        <f>SUM(D25+G25+L25+N25+Q25+T25+W25+Z25)</f>
        <v>6</v>
      </c>
    </row>
    <row r="26" spans="1:28" ht="12.75">
      <c r="A26" s="89" t="s">
        <v>48</v>
      </c>
      <c r="B26" s="69">
        <f t="shared" si="4"/>
        <v>4</v>
      </c>
      <c r="C26" s="86">
        <v>4</v>
      </c>
      <c r="D26" s="68">
        <f t="shared" si="7"/>
        <v>0</v>
      </c>
      <c r="E26" s="85"/>
      <c r="F26" s="86"/>
      <c r="G26" s="68" t="str">
        <f t="shared" si="8"/>
        <v>0</v>
      </c>
      <c r="H26" s="85"/>
      <c r="I26" s="101">
        <f t="shared" si="9"/>
        <v>8</v>
      </c>
      <c r="J26" s="101">
        <f t="shared" si="10"/>
        <v>16</v>
      </c>
      <c r="K26" s="87">
        <v>24</v>
      </c>
      <c r="L26" s="68">
        <f t="shared" si="11"/>
        <v>3</v>
      </c>
      <c r="M26" s="86"/>
      <c r="N26" s="68" t="str">
        <f t="shared" si="12"/>
        <v>0</v>
      </c>
      <c r="O26" s="85"/>
      <c r="P26" s="88"/>
      <c r="Q26" s="68" t="str">
        <f t="shared" si="13"/>
        <v>0</v>
      </c>
      <c r="R26" s="71"/>
      <c r="S26" s="88"/>
      <c r="T26" s="68" t="str">
        <f t="shared" si="5"/>
        <v>0</v>
      </c>
      <c r="V26" s="88"/>
      <c r="W26" s="68" t="str">
        <f t="shared" si="6"/>
        <v>0</v>
      </c>
      <c r="X26" s="1"/>
      <c r="Y26" s="88"/>
      <c r="Z26" s="87"/>
      <c r="AB26" s="37">
        <f aca="true" t="shared" si="14" ref="AB26:AB37">SUM(D26+G26+L26+N26+Q26+T26+W26+Z26)</f>
        <v>3</v>
      </c>
    </row>
    <row r="27" spans="1:28" ht="12.75">
      <c r="A27" s="89" t="s">
        <v>32</v>
      </c>
      <c r="B27" s="69">
        <f t="shared" si="4"/>
        <v>5</v>
      </c>
      <c r="C27" s="86">
        <v>5</v>
      </c>
      <c r="D27" s="68">
        <f t="shared" si="7"/>
        <v>2</v>
      </c>
      <c r="E27" s="85"/>
      <c r="F27" s="86"/>
      <c r="G27" s="68" t="str">
        <f t="shared" si="8"/>
        <v>0</v>
      </c>
      <c r="H27" s="85"/>
      <c r="I27" s="101">
        <f t="shared" si="9"/>
        <v>8</v>
      </c>
      <c r="J27" s="101">
        <f t="shared" si="10"/>
        <v>16</v>
      </c>
      <c r="K27" s="87">
        <v>24</v>
      </c>
      <c r="L27" s="68">
        <f t="shared" si="11"/>
        <v>3</v>
      </c>
      <c r="M27" s="86"/>
      <c r="N27" s="68" t="str">
        <f t="shared" si="12"/>
        <v>0</v>
      </c>
      <c r="O27" s="85"/>
      <c r="P27" s="88"/>
      <c r="Q27" s="68" t="str">
        <f t="shared" si="13"/>
        <v>0</v>
      </c>
      <c r="R27" s="71"/>
      <c r="S27" s="88"/>
      <c r="T27" s="68" t="str">
        <f t="shared" si="5"/>
        <v>0</v>
      </c>
      <c r="V27" s="88"/>
      <c r="W27" s="68" t="str">
        <f t="shared" si="6"/>
        <v>0</v>
      </c>
      <c r="X27" s="1"/>
      <c r="Y27" s="88"/>
      <c r="Z27" s="87"/>
      <c r="AB27" s="37">
        <f t="shared" si="14"/>
        <v>5</v>
      </c>
    </row>
    <row r="28" spans="1:28" ht="12.75">
      <c r="A28" s="89" t="s">
        <v>145</v>
      </c>
      <c r="B28" s="69">
        <f t="shared" si="4"/>
        <v>5</v>
      </c>
      <c r="C28" s="86">
        <v>5</v>
      </c>
      <c r="D28" s="68">
        <f t="shared" si="7"/>
        <v>2</v>
      </c>
      <c r="E28" s="85"/>
      <c r="F28" s="86">
        <v>-1</v>
      </c>
      <c r="G28" s="68">
        <f t="shared" si="8"/>
        <v>1</v>
      </c>
      <c r="H28" s="85"/>
      <c r="I28" s="101">
        <f t="shared" si="9"/>
        <v>8</v>
      </c>
      <c r="J28" s="101">
        <f t="shared" si="10"/>
        <v>16</v>
      </c>
      <c r="K28" s="87">
        <v>24</v>
      </c>
      <c r="L28" s="68">
        <f t="shared" si="11"/>
        <v>3</v>
      </c>
      <c r="M28" s="86"/>
      <c r="N28" s="68" t="str">
        <f t="shared" si="12"/>
        <v>0</v>
      </c>
      <c r="O28" s="85"/>
      <c r="P28" s="88"/>
      <c r="Q28" s="68" t="str">
        <f t="shared" si="13"/>
        <v>0</v>
      </c>
      <c r="R28" s="71"/>
      <c r="S28" s="88"/>
      <c r="T28" s="68" t="str">
        <f t="shared" si="5"/>
        <v>0</v>
      </c>
      <c r="V28" s="88"/>
      <c r="W28" s="68" t="str">
        <f t="shared" si="6"/>
        <v>0</v>
      </c>
      <c r="X28" s="1"/>
      <c r="Y28" s="88"/>
      <c r="Z28" s="87"/>
      <c r="AB28" s="37">
        <f t="shared" si="14"/>
        <v>6</v>
      </c>
    </row>
    <row r="29" spans="1:28" ht="12.75">
      <c r="A29" s="89" t="s">
        <v>146</v>
      </c>
      <c r="B29" s="69">
        <f t="shared" si="4"/>
        <v>4</v>
      </c>
      <c r="C29" s="86">
        <v>4</v>
      </c>
      <c r="D29" s="68">
        <f t="shared" si="7"/>
        <v>0</v>
      </c>
      <c r="E29" s="85"/>
      <c r="F29" s="86"/>
      <c r="G29" s="68" t="str">
        <f t="shared" si="8"/>
        <v>0</v>
      </c>
      <c r="H29" s="85"/>
      <c r="I29" s="101">
        <f t="shared" si="9"/>
        <v>8</v>
      </c>
      <c r="J29" s="101">
        <f t="shared" si="10"/>
        <v>16</v>
      </c>
      <c r="K29" s="87">
        <v>24</v>
      </c>
      <c r="L29" s="68">
        <f t="shared" si="11"/>
        <v>3</v>
      </c>
      <c r="M29" s="86"/>
      <c r="N29" s="68" t="str">
        <f t="shared" si="12"/>
        <v>0</v>
      </c>
      <c r="O29" s="85"/>
      <c r="P29" s="88" t="s">
        <v>147</v>
      </c>
      <c r="Q29" s="68">
        <f t="shared" si="13"/>
        <v>4</v>
      </c>
      <c r="R29" s="71"/>
      <c r="S29" s="88"/>
      <c r="T29" s="68" t="str">
        <f t="shared" si="5"/>
        <v>0</v>
      </c>
      <c r="V29" s="88"/>
      <c r="W29" s="68" t="str">
        <f t="shared" si="6"/>
        <v>0</v>
      </c>
      <c r="X29" s="1"/>
      <c r="Y29" s="88"/>
      <c r="Z29" s="87"/>
      <c r="AB29" s="37">
        <f t="shared" si="14"/>
        <v>7</v>
      </c>
    </row>
    <row r="30" spans="1:28" ht="12.75">
      <c r="A30" s="89" t="s">
        <v>23</v>
      </c>
      <c r="B30" s="69">
        <f t="shared" si="4"/>
        <v>4</v>
      </c>
      <c r="C30" s="86">
        <v>4</v>
      </c>
      <c r="D30" s="68">
        <f t="shared" si="7"/>
        <v>0</v>
      </c>
      <c r="E30" s="85"/>
      <c r="F30" s="86"/>
      <c r="G30" s="68" t="str">
        <f t="shared" si="8"/>
        <v>0</v>
      </c>
      <c r="H30" s="85"/>
      <c r="I30" s="101">
        <f t="shared" si="9"/>
        <v>6</v>
      </c>
      <c r="J30" s="101">
        <f t="shared" si="10"/>
        <v>12</v>
      </c>
      <c r="K30" s="87">
        <v>18</v>
      </c>
      <c r="L30" s="68">
        <f t="shared" si="11"/>
        <v>2</v>
      </c>
      <c r="M30" s="86"/>
      <c r="N30" s="68" t="str">
        <f t="shared" si="12"/>
        <v>0</v>
      </c>
      <c r="O30" s="85"/>
      <c r="P30" s="88"/>
      <c r="Q30" s="68" t="str">
        <f t="shared" si="13"/>
        <v>0</v>
      </c>
      <c r="R30" s="71"/>
      <c r="S30" s="88"/>
      <c r="T30" s="68" t="str">
        <f t="shared" si="5"/>
        <v>0</v>
      </c>
      <c r="V30" s="88"/>
      <c r="W30" s="68" t="str">
        <f t="shared" si="6"/>
        <v>0</v>
      </c>
      <c r="X30" s="1"/>
      <c r="Y30" s="88"/>
      <c r="Z30" s="87"/>
      <c r="AB30" s="37">
        <f t="shared" si="14"/>
        <v>2</v>
      </c>
    </row>
    <row r="31" spans="1:28" ht="12.75">
      <c r="A31" s="89" t="s">
        <v>148</v>
      </c>
      <c r="B31" s="69">
        <f t="shared" si="4"/>
        <v>4</v>
      </c>
      <c r="C31" s="86">
        <v>4</v>
      </c>
      <c r="D31" s="68">
        <f t="shared" si="7"/>
        <v>0</v>
      </c>
      <c r="E31" s="85"/>
      <c r="F31" s="86"/>
      <c r="G31" s="68" t="str">
        <f t="shared" si="8"/>
        <v>0</v>
      </c>
      <c r="H31" s="85"/>
      <c r="I31" s="101">
        <f t="shared" si="9"/>
        <v>6</v>
      </c>
      <c r="J31" s="101">
        <f t="shared" si="10"/>
        <v>12</v>
      </c>
      <c r="K31" s="87">
        <v>18</v>
      </c>
      <c r="L31" s="68">
        <f t="shared" si="11"/>
        <v>2</v>
      </c>
      <c r="M31" s="86"/>
      <c r="N31" s="68" t="str">
        <f t="shared" si="12"/>
        <v>0</v>
      </c>
      <c r="O31" s="85"/>
      <c r="P31" s="88" t="s">
        <v>147</v>
      </c>
      <c r="Q31" s="68">
        <f t="shared" si="13"/>
        <v>4</v>
      </c>
      <c r="R31" s="71"/>
      <c r="S31" s="88"/>
      <c r="T31" s="68" t="str">
        <f t="shared" si="5"/>
        <v>0</v>
      </c>
      <c r="V31" s="88"/>
      <c r="W31" s="68" t="str">
        <f t="shared" si="6"/>
        <v>0</v>
      </c>
      <c r="X31" s="1"/>
      <c r="Y31" s="88"/>
      <c r="Z31" s="87"/>
      <c r="AB31" s="37">
        <f t="shared" si="14"/>
        <v>6</v>
      </c>
    </row>
    <row r="32" spans="1:28" ht="12.75">
      <c r="A32" s="89" t="s">
        <v>35</v>
      </c>
      <c r="B32" s="69">
        <f t="shared" si="4"/>
        <v>5</v>
      </c>
      <c r="C32" s="86">
        <v>5</v>
      </c>
      <c r="D32" s="68">
        <f t="shared" si="7"/>
        <v>2</v>
      </c>
      <c r="E32" s="85"/>
      <c r="F32" s="86">
        <v>-1</v>
      </c>
      <c r="G32" s="68">
        <f t="shared" si="8"/>
        <v>1</v>
      </c>
      <c r="H32" s="85"/>
      <c r="I32" s="101">
        <f t="shared" si="9"/>
        <v>8</v>
      </c>
      <c r="J32" s="101">
        <f t="shared" si="10"/>
        <v>16</v>
      </c>
      <c r="K32" s="87">
        <v>24</v>
      </c>
      <c r="L32" s="68">
        <f t="shared" si="11"/>
        <v>3</v>
      </c>
      <c r="M32" s="86"/>
      <c r="N32" s="68" t="str">
        <f t="shared" si="12"/>
        <v>0</v>
      </c>
      <c r="O32" s="85"/>
      <c r="P32" s="88"/>
      <c r="Q32" s="68" t="str">
        <f t="shared" si="13"/>
        <v>0</v>
      </c>
      <c r="R32" s="71"/>
      <c r="S32" s="88"/>
      <c r="T32" s="68" t="str">
        <f t="shared" si="5"/>
        <v>0</v>
      </c>
      <c r="V32" s="88"/>
      <c r="W32" s="68" t="str">
        <f t="shared" si="6"/>
        <v>0</v>
      </c>
      <c r="X32" s="1"/>
      <c r="Y32" s="88"/>
      <c r="Z32" s="87"/>
      <c r="AB32" s="37">
        <f t="shared" si="14"/>
        <v>6</v>
      </c>
    </row>
    <row r="33" spans="1:28" ht="12.75">
      <c r="A33" s="89" t="s">
        <v>149</v>
      </c>
      <c r="B33" s="69">
        <f t="shared" si="4"/>
        <v>5</v>
      </c>
      <c r="C33" s="86">
        <v>5</v>
      </c>
      <c r="D33" s="68">
        <f t="shared" si="7"/>
        <v>2</v>
      </c>
      <c r="E33" s="85"/>
      <c r="F33" s="86"/>
      <c r="G33" s="68" t="str">
        <f t="shared" si="8"/>
        <v>0</v>
      </c>
      <c r="H33" s="85"/>
      <c r="I33" s="101">
        <f t="shared" si="9"/>
        <v>8</v>
      </c>
      <c r="J33" s="101">
        <f t="shared" si="10"/>
        <v>16</v>
      </c>
      <c r="K33" s="87">
        <v>24</v>
      </c>
      <c r="L33" s="68">
        <f t="shared" si="11"/>
        <v>3</v>
      </c>
      <c r="M33" s="86"/>
      <c r="N33" s="68" t="str">
        <f t="shared" si="12"/>
        <v>0</v>
      </c>
      <c r="O33" s="85"/>
      <c r="P33" s="88" t="s">
        <v>147</v>
      </c>
      <c r="Q33" s="68">
        <f t="shared" si="13"/>
        <v>4</v>
      </c>
      <c r="R33" s="71"/>
      <c r="S33" s="88"/>
      <c r="T33" s="68" t="str">
        <f t="shared" si="5"/>
        <v>0</v>
      </c>
      <c r="V33" s="88"/>
      <c r="W33" s="68" t="str">
        <f t="shared" si="6"/>
        <v>0</v>
      </c>
      <c r="X33" s="1"/>
      <c r="Y33" s="88"/>
      <c r="Z33" s="87"/>
      <c r="AB33" s="37">
        <f t="shared" si="14"/>
        <v>9</v>
      </c>
    </row>
    <row r="34" spans="1:28" ht="12.75">
      <c r="A34" s="89" t="s">
        <v>22</v>
      </c>
      <c r="B34" s="69">
        <f t="shared" si="4"/>
        <v>6</v>
      </c>
      <c r="C34" s="86">
        <v>6</v>
      </c>
      <c r="D34" s="68">
        <f t="shared" si="7"/>
        <v>4</v>
      </c>
      <c r="E34" s="85"/>
      <c r="F34" s="86">
        <v>-2</v>
      </c>
      <c r="G34" s="68">
        <f t="shared" si="8"/>
        <v>3</v>
      </c>
      <c r="H34" s="85"/>
      <c r="I34" s="101">
        <f t="shared" si="9"/>
        <v>12</v>
      </c>
      <c r="J34" s="101">
        <f t="shared" si="10"/>
        <v>24</v>
      </c>
      <c r="K34" s="87">
        <v>36</v>
      </c>
      <c r="L34" s="68">
        <f t="shared" si="11"/>
        <v>6</v>
      </c>
      <c r="M34" s="86"/>
      <c r="N34" s="68" t="str">
        <f t="shared" si="12"/>
        <v>0</v>
      </c>
      <c r="O34" s="85"/>
      <c r="P34" s="88"/>
      <c r="Q34" s="68" t="str">
        <f t="shared" si="13"/>
        <v>0</v>
      </c>
      <c r="R34" s="71"/>
      <c r="S34" s="88"/>
      <c r="T34" s="68" t="str">
        <f t="shared" si="5"/>
        <v>0</v>
      </c>
      <c r="V34" s="88"/>
      <c r="W34" s="68" t="str">
        <f t="shared" si="6"/>
        <v>0</v>
      </c>
      <c r="X34" s="1"/>
      <c r="Y34" s="88"/>
      <c r="Z34" s="87"/>
      <c r="AB34" s="37">
        <f t="shared" si="14"/>
        <v>13</v>
      </c>
    </row>
    <row r="35" spans="1:28" ht="12.75">
      <c r="A35" s="89" t="s">
        <v>19</v>
      </c>
      <c r="B35" s="69">
        <f t="shared" si="4"/>
        <v>4</v>
      </c>
      <c r="C35" s="86">
        <v>4</v>
      </c>
      <c r="D35" s="68">
        <f t="shared" si="7"/>
        <v>0</v>
      </c>
      <c r="E35" s="85"/>
      <c r="F35" s="86"/>
      <c r="G35" s="68" t="str">
        <f t="shared" si="8"/>
        <v>0</v>
      </c>
      <c r="H35" s="85"/>
      <c r="I35" s="101">
        <f aca="true" t="shared" si="15" ref="I35:I42">SUM(K35)/3</f>
        <v>6</v>
      </c>
      <c r="J35" s="101">
        <f t="shared" si="10"/>
        <v>12</v>
      </c>
      <c r="K35" s="87">
        <v>18</v>
      </c>
      <c r="L35" s="68">
        <f t="shared" si="11"/>
        <v>2</v>
      </c>
      <c r="M35" s="86"/>
      <c r="N35" s="68" t="str">
        <f t="shared" si="12"/>
        <v>0</v>
      </c>
      <c r="O35" s="85"/>
      <c r="P35" s="88"/>
      <c r="Q35" s="68" t="str">
        <f t="shared" si="13"/>
        <v>0</v>
      </c>
      <c r="R35" s="71"/>
      <c r="S35" s="88"/>
      <c r="T35" s="68" t="str">
        <f t="shared" si="5"/>
        <v>0</v>
      </c>
      <c r="V35" s="88"/>
      <c r="W35" s="68" t="str">
        <f t="shared" si="6"/>
        <v>0</v>
      </c>
      <c r="X35" s="1"/>
      <c r="Y35" s="88"/>
      <c r="Z35" s="87"/>
      <c r="AB35" s="37">
        <f t="shared" si="14"/>
        <v>2</v>
      </c>
    </row>
    <row r="36" spans="1:28" ht="12.75">
      <c r="A36" s="89" t="s">
        <v>108</v>
      </c>
      <c r="B36" s="69">
        <f t="shared" si="4"/>
        <v>4</v>
      </c>
      <c r="C36" s="86">
        <v>4</v>
      </c>
      <c r="D36" s="68">
        <f t="shared" si="7"/>
        <v>0</v>
      </c>
      <c r="E36" s="85"/>
      <c r="F36" s="86"/>
      <c r="G36" s="68" t="str">
        <f t="shared" si="8"/>
        <v>0</v>
      </c>
      <c r="H36" s="85"/>
      <c r="I36" s="101">
        <f t="shared" si="15"/>
        <v>6</v>
      </c>
      <c r="J36" s="101">
        <f t="shared" si="10"/>
        <v>12</v>
      </c>
      <c r="K36" s="87">
        <v>18</v>
      </c>
      <c r="L36" s="68">
        <f t="shared" si="11"/>
        <v>2</v>
      </c>
      <c r="M36" s="86"/>
      <c r="N36" s="68" t="str">
        <f t="shared" si="12"/>
        <v>0</v>
      </c>
      <c r="O36" s="85"/>
      <c r="P36" s="88"/>
      <c r="Q36" s="68" t="str">
        <f t="shared" si="13"/>
        <v>0</v>
      </c>
      <c r="R36" s="71"/>
      <c r="S36" s="88"/>
      <c r="T36" s="68" t="str">
        <f t="shared" si="5"/>
        <v>0</v>
      </c>
      <c r="V36" s="88"/>
      <c r="W36" s="68" t="str">
        <f t="shared" si="6"/>
        <v>0</v>
      </c>
      <c r="X36" s="1"/>
      <c r="Y36" s="88" t="s">
        <v>150</v>
      </c>
      <c r="Z36" s="87">
        <v>2</v>
      </c>
      <c r="AB36" s="37">
        <f t="shared" si="14"/>
        <v>4</v>
      </c>
    </row>
    <row r="37" spans="1:28" ht="12.75">
      <c r="A37" s="89" t="s">
        <v>191</v>
      </c>
      <c r="B37" s="69">
        <f aca="true" t="shared" si="16" ref="B37:B42">SUM(C37)</f>
        <v>4</v>
      </c>
      <c r="C37" s="86">
        <v>4</v>
      </c>
      <c r="D37" s="68">
        <f t="shared" si="7"/>
        <v>0</v>
      </c>
      <c r="E37" s="85"/>
      <c r="F37" s="86"/>
      <c r="G37" s="68" t="str">
        <f t="shared" si="8"/>
        <v>0</v>
      </c>
      <c r="H37" s="85"/>
      <c r="I37" s="101">
        <f t="shared" si="15"/>
        <v>4</v>
      </c>
      <c r="J37" s="101">
        <f t="shared" si="10"/>
        <v>8</v>
      </c>
      <c r="K37" s="87">
        <v>12</v>
      </c>
      <c r="L37" s="68">
        <f t="shared" si="11"/>
        <v>0</v>
      </c>
      <c r="M37" s="86"/>
      <c r="N37" s="68" t="str">
        <f t="shared" si="12"/>
        <v>0</v>
      </c>
      <c r="O37" s="85"/>
      <c r="P37" s="88" t="s">
        <v>147</v>
      </c>
      <c r="Q37" s="68">
        <f t="shared" si="13"/>
        <v>4</v>
      </c>
      <c r="R37" s="71"/>
      <c r="S37" s="88"/>
      <c r="T37" s="68" t="str">
        <f t="shared" si="5"/>
        <v>0</v>
      </c>
      <c r="V37" s="88"/>
      <c r="W37" s="68" t="str">
        <f t="shared" si="6"/>
        <v>0</v>
      </c>
      <c r="X37" s="1"/>
      <c r="Y37" s="88"/>
      <c r="Z37" s="87"/>
      <c r="AB37" s="37">
        <f t="shared" si="14"/>
        <v>4</v>
      </c>
    </row>
    <row r="38" spans="1:28" ht="12.75">
      <c r="A38" s="89" t="s">
        <v>307</v>
      </c>
      <c r="B38" s="69">
        <f t="shared" si="16"/>
        <v>6</v>
      </c>
      <c r="C38" s="86">
        <v>6</v>
      </c>
      <c r="D38" s="68">
        <f t="shared" si="7"/>
        <v>4</v>
      </c>
      <c r="E38" s="85"/>
      <c r="F38" s="86"/>
      <c r="G38" s="68" t="str">
        <f t="shared" si="8"/>
        <v>0</v>
      </c>
      <c r="H38" s="85"/>
      <c r="I38" s="101">
        <f t="shared" si="15"/>
        <v>6</v>
      </c>
      <c r="J38" s="101">
        <f t="shared" si="10"/>
        <v>12</v>
      </c>
      <c r="K38" s="87">
        <v>18</v>
      </c>
      <c r="L38" s="68">
        <f t="shared" si="11"/>
        <v>2</v>
      </c>
      <c r="M38" s="86">
        <v>1.5</v>
      </c>
      <c r="N38" s="68">
        <f t="shared" si="12"/>
        <v>4</v>
      </c>
      <c r="O38" s="85"/>
      <c r="P38" s="88" t="s">
        <v>158</v>
      </c>
      <c r="Q38" s="68">
        <f t="shared" si="13"/>
        <v>2</v>
      </c>
      <c r="R38" s="71"/>
      <c r="S38" s="88"/>
      <c r="T38" s="68" t="str">
        <f t="shared" si="5"/>
        <v>0</v>
      </c>
      <c r="V38" s="88"/>
      <c r="W38" s="68" t="str">
        <f t="shared" si="6"/>
        <v>0</v>
      </c>
      <c r="X38" s="1"/>
      <c r="Y38" s="88"/>
      <c r="Z38" s="87"/>
      <c r="AB38" s="37">
        <f>SUM(D38+G38+L38+N38+Q38+T38+W38+Z38)</f>
        <v>12</v>
      </c>
    </row>
    <row r="39" spans="1:28" ht="12.75">
      <c r="A39" s="89" t="s">
        <v>308</v>
      </c>
      <c r="B39" s="69">
        <f t="shared" si="16"/>
        <v>5</v>
      </c>
      <c r="C39" s="86">
        <v>5</v>
      </c>
      <c r="D39" s="68">
        <f t="shared" si="7"/>
        <v>2</v>
      </c>
      <c r="E39" s="85"/>
      <c r="F39" s="86"/>
      <c r="G39" s="68" t="str">
        <f t="shared" si="8"/>
        <v>0</v>
      </c>
      <c r="H39" s="85"/>
      <c r="I39" s="101">
        <f t="shared" si="15"/>
        <v>4</v>
      </c>
      <c r="J39" s="101">
        <f t="shared" si="10"/>
        <v>8</v>
      </c>
      <c r="K39" s="87">
        <v>12</v>
      </c>
      <c r="L39" s="68">
        <f t="shared" si="11"/>
        <v>0</v>
      </c>
      <c r="M39" s="86"/>
      <c r="N39" s="68" t="str">
        <f t="shared" si="12"/>
        <v>0</v>
      </c>
      <c r="O39" s="85"/>
      <c r="P39" s="88" t="s">
        <v>283</v>
      </c>
      <c r="Q39" s="68">
        <f t="shared" si="13"/>
        <v>2</v>
      </c>
      <c r="R39" s="71"/>
      <c r="S39" s="88"/>
      <c r="T39" s="68" t="str">
        <f t="shared" si="5"/>
        <v>0</v>
      </c>
      <c r="V39" s="88"/>
      <c r="W39" s="68" t="str">
        <f t="shared" si="6"/>
        <v>0</v>
      </c>
      <c r="X39" s="1"/>
      <c r="Y39" s="88"/>
      <c r="Z39" s="87"/>
      <c r="AB39" s="37">
        <f>SUM(D39+G39+L39+N39+Q39+T39+W39+Z39)</f>
        <v>4</v>
      </c>
    </row>
    <row r="40" spans="1:28" ht="12.75">
      <c r="A40" s="89" t="s">
        <v>327</v>
      </c>
      <c r="B40" s="69">
        <f t="shared" si="16"/>
        <v>6</v>
      </c>
      <c r="C40" s="86">
        <v>6</v>
      </c>
      <c r="D40" s="68">
        <f t="shared" si="7"/>
        <v>4</v>
      </c>
      <c r="E40" s="85"/>
      <c r="F40" s="86">
        <v>-1</v>
      </c>
      <c r="G40" s="68">
        <f t="shared" si="8"/>
        <v>1</v>
      </c>
      <c r="H40" s="85"/>
      <c r="I40" s="101">
        <f t="shared" si="15"/>
        <v>10</v>
      </c>
      <c r="J40" s="101">
        <f t="shared" si="10"/>
        <v>20</v>
      </c>
      <c r="K40" s="87">
        <v>30</v>
      </c>
      <c r="L40" s="68">
        <f t="shared" si="11"/>
        <v>4</v>
      </c>
      <c r="M40" s="86"/>
      <c r="N40" s="68" t="str">
        <f t="shared" si="12"/>
        <v>0</v>
      </c>
      <c r="O40" s="85"/>
      <c r="P40" s="88" t="s">
        <v>157</v>
      </c>
      <c r="Q40" s="68">
        <f t="shared" si="13"/>
        <v>2</v>
      </c>
      <c r="R40" s="71"/>
      <c r="S40" s="88"/>
      <c r="T40" s="68" t="str">
        <f t="shared" si="5"/>
        <v>0</v>
      </c>
      <c r="V40" s="88"/>
      <c r="W40" s="68" t="str">
        <f t="shared" si="6"/>
        <v>0</v>
      </c>
      <c r="X40" s="1"/>
      <c r="Y40" s="88"/>
      <c r="Z40" s="87"/>
      <c r="AB40" s="37">
        <f>SUM(D40+G40+L40+N40+Q40+T40+W40+Z40)</f>
        <v>11</v>
      </c>
    </row>
    <row r="41" spans="1:28" ht="12.75">
      <c r="A41" s="89" t="s">
        <v>330</v>
      </c>
      <c r="B41" s="69">
        <f t="shared" si="16"/>
        <v>5</v>
      </c>
      <c r="C41" s="86">
        <v>5</v>
      </c>
      <c r="D41" s="68">
        <f t="shared" si="7"/>
        <v>2</v>
      </c>
      <c r="E41" s="85"/>
      <c r="F41" s="86"/>
      <c r="G41" s="68" t="str">
        <f t="shared" si="8"/>
        <v>0</v>
      </c>
      <c r="H41" s="85"/>
      <c r="I41" s="101">
        <f t="shared" si="15"/>
        <v>6</v>
      </c>
      <c r="J41" s="101">
        <f t="shared" si="10"/>
        <v>12</v>
      </c>
      <c r="K41" s="87">
        <v>18</v>
      </c>
      <c r="L41" s="68">
        <f t="shared" si="11"/>
        <v>2</v>
      </c>
      <c r="M41" s="86"/>
      <c r="N41" s="68" t="str">
        <f t="shared" si="12"/>
        <v>0</v>
      </c>
      <c r="O41" s="85"/>
      <c r="P41" s="88"/>
      <c r="Q41" s="68" t="str">
        <f t="shared" si="13"/>
        <v>0</v>
      </c>
      <c r="R41" s="71"/>
      <c r="S41" s="88"/>
      <c r="T41" s="68" t="str">
        <f t="shared" si="5"/>
        <v>0</v>
      </c>
      <c r="V41" s="88"/>
      <c r="W41" s="68" t="str">
        <f t="shared" si="6"/>
        <v>0</v>
      </c>
      <c r="X41" s="1"/>
      <c r="Y41" s="88"/>
      <c r="Z41" s="87"/>
      <c r="AB41" s="37">
        <f>SUM(D41+G41+L41+N41+Q41+T41+W41+Z41)</f>
        <v>4</v>
      </c>
    </row>
    <row r="42" spans="1:28" ht="12.75">
      <c r="A42" s="89" t="s">
        <v>331</v>
      </c>
      <c r="B42" s="69">
        <f t="shared" si="16"/>
        <v>5</v>
      </c>
      <c r="C42" s="86">
        <v>5</v>
      </c>
      <c r="D42" s="68">
        <f t="shared" si="7"/>
        <v>2</v>
      </c>
      <c r="E42" s="85"/>
      <c r="F42" s="86"/>
      <c r="G42" s="68" t="str">
        <f t="shared" si="8"/>
        <v>0</v>
      </c>
      <c r="H42" s="85"/>
      <c r="I42" s="101">
        <f t="shared" si="15"/>
        <v>4</v>
      </c>
      <c r="J42" s="101">
        <f t="shared" si="10"/>
        <v>8</v>
      </c>
      <c r="K42" s="87">
        <v>12</v>
      </c>
      <c r="L42" s="68">
        <f t="shared" si="11"/>
        <v>0</v>
      </c>
      <c r="M42" s="86"/>
      <c r="N42" s="68" t="str">
        <f t="shared" si="12"/>
        <v>0</v>
      </c>
      <c r="O42" s="85"/>
      <c r="P42" s="88"/>
      <c r="Q42" s="68" t="str">
        <f t="shared" si="13"/>
        <v>0</v>
      </c>
      <c r="R42" s="71"/>
      <c r="S42" s="88"/>
      <c r="T42" s="68" t="str">
        <f t="shared" si="5"/>
        <v>0</v>
      </c>
      <c r="V42" s="88"/>
      <c r="W42" s="68" t="str">
        <f t="shared" si="6"/>
        <v>0</v>
      </c>
      <c r="X42" s="1"/>
      <c r="Y42" s="88"/>
      <c r="Z42" s="87"/>
      <c r="AB42" s="37">
        <f>SUM(D42+G42+L42+N42+Q42+T42+W42+Z42)</f>
        <v>2</v>
      </c>
    </row>
    <row r="43" spans="18:28" ht="12.75">
      <c r="R43" s="27"/>
      <c r="S43" s="27"/>
      <c r="V43" s="27"/>
      <c r="W43" s="1"/>
      <c r="X43" s="1"/>
      <c r="Y43" s="1"/>
      <c r="Z43" s="1"/>
      <c r="AB43" s="1"/>
    </row>
    <row r="44" spans="18:28" ht="12.75">
      <c r="R44" s="27"/>
      <c r="S44" s="27"/>
      <c r="V44" s="27"/>
      <c r="W44" s="1"/>
      <c r="X44" s="1"/>
      <c r="Y44" s="1"/>
      <c r="Z44" s="1"/>
      <c r="AB44" s="1"/>
    </row>
    <row r="45" spans="4:28" ht="12.75">
      <c r="D45" s="1" t="s">
        <v>4</v>
      </c>
      <c r="G45" s="1" t="s">
        <v>142</v>
      </c>
      <c r="K45" s="1" t="s">
        <v>123</v>
      </c>
      <c r="L45" s="1" t="s">
        <v>124</v>
      </c>
      <c r="N45" s="1" t="s">
        <v>125</v>
      </c>
      <c r="P45" s="27" t="s">
        <v>127</v>
      </c>
      <c r="Q45" s="1" t="s">
        <v>128</v>
      </c>
      <c r="R45" s="27"/>
      <c r="S45" s="27" t="s">
        <v>127</v>
      </c>
      <c r="T45" s="1" t="s">
        <v>128</v>
      </c>
      <c r="V45" s="27" t="s">
        <v>127</v>
      </c>
      <c r="W45" s="1" t="s">
        <v>128</v>
      </c>
      <c r="X45" s="1"/>
      <c r="Y45" s="27" t="s">
        <v>196</v>
      </c>
      <c r="Z45" s="1" t="s">
        <v>128</v>
      </c>
      <c r="AB45" s="1"/>
    </row>
    <row r="46" spans="1:28" ht="12.75">
      <c r="A46" s="61" t="s">
        <v>129</v>
      </c>
      <c r="B46" s="1" t="s">
        <v>110</v>
      </c>
      <c r="C46" s="1" t="s">
        <v>4</v>
      </c>
      <c r="D46" s="1" t="s">
        <v>126</v>
      </c>
      <c r="F46" s="1" t="s">
        <v>142</v>
      </c>
      <c r="G46" s="1" t="s">
        <v>126</v>
      </c>
      <c r="I46" s="24" t="s">
        <v>143</v>
      </c>
      <c r="J46" s="24" t="s">
        <v>111</v>
      </c>
      <c r="K46" s="1" t="s">
        <v>124</v>
      </c>
      <c r="L46" s="1" t="s">
        <v>126</v>
      </c>
      <c r="M46" s="1" t="s">
        <v>144</v>
      </c>
      <c r="N46" s="1" t="s">
        <v>126</v>
      </c>
      <c r="P46" s="27" t="s">
        <v>43</v>
      </c>
      <c r="Q46" s="1" t="s">
        <v>126</v>
      </c>
      <c r="R46" s="27"/>
      <c r="S46" s="27" t="s">
        <v>43</v>
      </c>
      <c r="T46" s="1" t="s">
        <v>126</v>
      </c>
      <c r="V46" s="27" t="s">
        <v>43</v>
      </c>
      <c r="W46" s="1" t="s">
        <v>126</v>
      </c>
      <c r="X46" s="1"/>
      <c r="Y46" s="27" t="s">
        <v>43</v>
      </c>
      <c r="Z46" s="1" t="s">
        <v>126</v>
      </c>
      <c r="AB46" s="3" t="s">
        <v>130</v>
      </c>
    </row>
    <row r="47" spans="1:28" ht="12.75">
      <c r="A47" s="89" t="s">
        <v>131</v>
      </c>
      <c r="B47" s="69">
        <f>SUM(C47)+$C$20</f>
        <v>8</v>
      </c>
      <c r="C47" s="86">
        <v>7</v>
      </c>
      <c r="D47" s="68">
        <f>IF(C47="","0",VLOOKUP(C47,$C$4:$D$10,2))</f>
        <v>6</v>
      </c>
      <c r="E47" s="85"/>
      <c r="F47" s="86">
        <v>-1</v>
      </c>
      <c r="G47" s="68">
        <f>IF(F47="","0",VLOOKUP(F47,$F$4:$G$7,2))</f>
        <v>1</v>
      </c>
      <c r="H47" s="85"/>
      <c r="I47" s="101">
        <f>SUM(K47)/3</f>
        <v>15</v>
      </c>
      <c r="J47" s="101">
        <f>SUM(I47)*2</f>
        <v>30</v>
      </c>
      <c r="K47" s="87">
        <v>45</v>
      </c>
      <c r="L47" s="68">
        <f>IF(K47="","0",VLOOKUP(K47,$K$4:$L$11,2))</f>
        <v>8</v>
      </c>
      <c r="M47" s="86"/>
      <c r="N47" s="68" t="str">
        <f aca="true" t="shared" si="17" ref="N47:N63">IF(M47="","0",VLOOKUP(M47,$M$4:$N$13,2))</f>
        <v>0</v>
      </c>
      <c r="O47" s="85"/>
      <c r="P47" s="88" t="s">
        <v>151</v>
      </c>
      <c r="Q47" s="68">
        <f aca="true" t="shared" si="18" ref="Q47:Q63">IF(P47="","0",VLOOKUP(P47,$P$4:$Q$20,2))</f>
        <v>4</v>
      </c>
      <c r="R47" s="71"/>
      <c r="S47" s="88"/>
      <c r="T47" s="68" t="str">
        <f aca="true" t="shared" si="19" ref="T47:T63">IF(S47="","0",VLOOKUP(S47,$P$4:$Q$20,2))</f>
        <v>0</v>
      </c>
      <c r="V47" s="88"/>
      <c r="W47" s="68" t="str">
        <f aca="true" t="shared" si="20" ref="W47:W63">IF(V47="","0",VLOOKUP(V47,$P$4:$Q$20,2))</f>
        <v>0</v>
      </c>
      <c r="X47" s="1"/>
      <c r="Y47" s="88"/>
      <c r="Z47" s="87"/>
      <c r="AB47" s="37">
        <f aca="true" t="shared" si="21" ref="AB47:AB56">SUM(D47+G47+L47+N47+Q47+T47+W47+Z47)</f>
        <v>19</v>
      </c>
    </row>
    <row r="48" spans="1:28" ht="12.75">
      <c r="A48" s="89" t="s">
        <v>152</v>
      </c>
      <c r="B48" s="69">
        <f aca="true" t="shared" si="22" ref="B48:B63">SUM(C48)+$C$20</f>
        <v>7</v>
      </c>
      <c r="C48" s="86">
        <v>6</v>
      </c>
      <c r="D48" s="68">
        <f aca="true" t="shared" si="23" ref="D48:D63">IF(C48="","0",VLOOKUP(C48,$C$4:$D$10,2))</f>
        <v>4</v>
      </c>
      <c r="E48" s="85"/>
      <c r="F48" s="86">
        <v>-1</v>
      </c>
      <c r="G48" s="68">
        <f aca="true" t="shared" si="24" ref="G48:G63">IF(F48="","0",VLOOKUP(F48,$F$4:$G$7,2))</f>
        <v>1</v>
      </c>
      <c r="H48" s="85"/>
      <c r="I48" s="101">
        <f>SUM(K48)/3</f>
        <v>12</v>
      </c>
      <c r="J48" s="101">
        <f aca="true" t="shared" si="25" ref="J48:J63">SUM(I48)*2</f>
        <v>24</v>
      </c>
      <c r="K48" s="87">
        <v>36</v>
      </c>
      <c r="L48" s="68">
        <f aca="true" t="shared" si="26" ref="L48:L63">IF(K48="","0",VLOOKUP(K48,$K$4:$L$11,2))</f>
        <v>6</v>
      </c>
      <c r="M48" s="86"/>
      <c r="N48" s="68" t="str">
        <f t="shared" si="17"/>
        <v>0</v>
      </c>
      <c r="O48" s="85"/>
      <c r="P48" s="88" t="s">
        <v>200</v>
      </c>
      <c r="Q48" s="68">
        <f t="shared" si="18"/>
        <v>2</v>
      </c>
      <c r="R48" s="71"/>
      <c r="S48" s="88" t="s">
        <v>194</v>
      </c>
      <c r="T48" s="68">
        <f t="shared" si="19"/>
        <v>2</v>
      </c>
      <c r="V48" s="88"/>
      <c r="W48" s="68" t="str">
        <f t="shared" si="20"/>
        <v>0</v>
      </c>
      <c r="X48" s="1"/>
      <c r="Y48" s="88"/>
      <c r="Z48" s="87"/>
      <c r="AB48" s="37">
        <f t="shared" si="21"/>
        <v>15</v>
      </c>
    </row>
    <row r="49" spans="1:28" ht="12.75">
      <c r="A49" s="89" t="s">
        <v>109</v>
      </c>
      <c r="B49" s="69">
        <f t="shared" si="22"/>
        <v>7</v>
      </c>
      <c r="C49" s="86">
        <v>6</v>
      </c>
      <c r="D49" s="68">
        <f t="shared" si="23"/>
        <v>4</v>
      </c>
      <c r="E49" s="85"/>
      <c r="F49" s="86"/>
      <c r="G49" s="68" t="str">
        <f t="shared" si="24"/>
        <v>0</v>
      </c>
      <c r="H49" s="85"/>
      <c r="I49" s="101">
        <f aca="true" t="shared" si="27" ref="I49:I55">SUM(K49)/3</f>
        <v>12</v>
      </c>
      <c r="J49" s="101">
        <f t="shared" si="25"/>
        <v>24</v>
      </c>
      <c r="K49" s="87">
        <v>36</v>
      </c>
      <c r="L49" s="68">
        <f t="shared" si="26"/>
        <v>6</v>
      </c>
      <c r="M49" s="86">
        <v>3</v>
      </c>
      <c r="N49" s="68">
        <f t="shared" si="17"/>
        <v>12</v>
      </c>
      <c r="O49" s="85"/>
      <c r="P49" s="88" t="s">
        <v>198</v>
      </c>
      <c r="Q49" s="68">
        <f t="shared" si="18"/>
        <v>2</v>
      </c>
      <c r="R49" s="71"/>
      <c r="S49" s="88" t="s">
        <v>160</v>
      </c>
      <c r="T49" s="68">
        <f t="shared" si="19"/>
        <v>3</v>
      </c>
      <c r="V49" s="88"/>
      <c r="W49" s="68" t="str">
        <f t="shared" si="20"/>
        <v>0</v>
      </c>
      <c r="X49" s="1"/>
      <c r="Y49" s="88"/>
      <c r="Z49" s="87"/>
      <c r="AB49" s="37">
        <f t="shared" si="21"/>
        <v>27</v>
      </c>
    </row>
    <row r="50" spans="1:28" ht="12.75">
      <c r="A50" s="89" t="s">
        <v>115</v>
      </c>
      <c r="B50" s="69">
        <f t="shared" si="22"/>
        <v>8</v>
      </c>
      <c r="C50" s="86">
        <v>7</v>
      </c>
      <c r="D50" s="68">
        <f t="shared" si="23"/>
        <v>6</v>
      </c>
      <c r="E50" s="85"/>
      <c r="F50" s="86">
        <v>-2</v>
      </c>
      <c r="G50" s="68">
        <f t="shared" si="24"/>
        <v>3</v>
      </c>
      <c r="H50" s="85"/>
      <c r="I50" s="101">
        <f>SUM(K50)/3</f>
        <v>15</v>
      </c>
      <c r="J50" s="101">
        <f t="shared" si="25"/>
        <v>30</v>
      </c>
      <c r="K50" s="87">
        <v>45</v>
      </c>
      <c r="L50" s="68">
        <f t="shared" si="26"/>
        <v>8</v>
      </c>
      <c r="M50" s="86">
        <v>2</v>
      </c>
      <c r="N50" s="68">
        <f t="shared" si="17"/>
        <v>6</v>
      </c>
      <c r="O50" s="85"/>
      <c r="P50" s="88" t="s">
        <v>198</v>
      </c>
      <c r="Q50" s="68">
        <f t="shared" si="18"/>
        <v>2</v>
      </c>
      <c r="R50" s="71"/>
      <c r="S50" s="88" t="s">
        <v>160</v>
      </c>
      <c r="T50" s="68">
        <f t="shared" si="19"/>
        <v>3</v>
      </c>
      <c r="V50" s="88"/>
      <c r="W50" s="68" t="str">
        <f t="shared" si="20"/>
        <v>0</v>
      </c>
      <c r="X50" s="1"/>
      <c r="Y50" s="88"/>
      <c r="Z50" s="87"/>
      <c r="AB50" s="37">
        <f t="shared" si="21"/>
        <v>28</v>
      </c>
    </row>
    <row r="51" spans="1:28" ht="12.75">
      <c r="A51" s="89" t="s">
        <v>161</v>
      </c>
      <c r="B51" s="69">
        <f t="shared" si="22"/>
        <v>6</v>
      </c>
      <c r="C51" s="86">
        <v>5</v>
      </c>
      <c r="D51" s="68">
        <f t="shared" si="23"/>
        <v>2</v>
      </c>
      <c r="E51" s="85"/>
      <c r="F51" s="86"/>
      <c r="G51" s="68" t="str">
        <f t="shared" si="24"/>
        <v>0</v>
      </c>
      <c r="H51" s="85"/>
      <c r="I51" s="101">
        <f>SUM(K51)/3</f>
        <v>0</v>
      </c>
      <c r="J51" s="101">
        <f t="shared" si="25"/>
        <v>0</v>
      </c>
      <c r="K51" s="87"/>
      <c r="L51" s="68" t="str">
        <f t="shared" si="26"/>
        <v>0</v>
      </c>
      <c r="M51" s="86">
        <v>3</v>
      </c>
      <c r="N51" s="68">
        <f t="shared" si="17"/>
        <v>12</v>
      </c>
      <c r="O51" s="85"/>
      <c r="P51" s="88"/>
      <c r="Q51" s="68" t="str">
        <f t="shared" si="18"/>
        <v>0</v>
      </c>
      <c r="R51" s="71"/>
      <c r="S51" s="88"/>
      <c r="T51" s="68" t="str">
        <f t="shared" si="19"/>
        <v>0</v>
      </c>
      <c r="V51" s="88"/>
      <c r="W51" s="68" t="str">
        <f t="shared" si="20"/>
        <v>0</v>
      </c>
      <c r="X51" s="1"/>
      <c r="Y51" s="88" t="s">
        <v>197</v>
      </c>
      <c r="Z51" s="87">
        <v>-6</v>
      </c>
      <c r="AB51" s="37">
        <f t="shared" si="21"/>
        <v>8</v>
      </c>
    </row>
    <row r="52" spans="1:28" ht="12.75">
      <c r="A52" s="89" t="s">
        <v>162</v>
      </c>
      <c r="B52" s="69">
        <f t="shared" si="22"/>
        <v>7</v>
      </c>
      <c r="C52" s="86">
        <v>6</v>
      </c>
      <c r="D52" s="68">
        <f t="shared" si="23"/>
        <v>4</v>
      </c>
      <c r="E52" s="85"/>
      <c r="F52" s="86"/>
      <c r="G52" s="68" t="str">
        <f t="shared" si="24"/>
        <v>0</v>
      </c>
      <c r="H52" s="85"/>
      <c r="I52" s="101">
        <f t="shared" si="27"/>
        <v>15</v>
      </c>
      <c r="J52" s="101">
        <f t="shared" si="25"/>
        <v>30</v>
      </c>
      <c r="K52" s="87">
        <v>45</v>
      </c>
      <c r="L52" s="68">
        <f t="shared" si="26"/>
        <v>8</v>
      </c>
      <c r="M52" s="86">
        <v>3</v>
      </c>
      <c r="N52" s="68">
        <f t="shared" si="17"/>
        <v>12</v>
      </c>
      <c r="O52" s="85"/>
      <c r="P52" s="88" t="s">
        <v>198</v>
      </c>
      <c r="Q52" s="68">
        <f t="shared" si="18"/>
        <v>2</v>
      </c>
      <c r="R52" s="71"/>
      <c r="S52" s="88" t="s">
        <v>160</v>
      </c>
      <c r="T52" s="68">
        <f t="shared" si="19"/>
        <v>3</v>
      </c>
      <c r="V52" s="88" t="s">
        <v>194</v>
      </c>
      <c r="W52" s="68">
        <f t="shared" si="20"/>
        <v>2</v>
      </c>
      <c r="X52" s="1"/>
      <c r="Y52" s="88"/>
      <c r="Z52" s="87"/>
      <c r="AB52" s="37">
        <f t="shared" si="21"/>
        <v>31</v>
      </c>
    </row>
    <row r="53" spans="1:28" ht="12.75">
      <c r="A53" s="89" t="s">
        <v>163</v>
      </c>
      <c r="B53" s="69">
        <f t="shared" si="22"/>
        <v>7</v>
      </c>
      <c r="C53" s="86">
        <v>6</v>
      </c>
      <c r="D53" s="68">
        <f t="shared" si="23"/>
        <v>4</v>
      </c>
      <c r="E53" s="85"/>
      <c r="F53" s="86">
        <v>-1</v>
      </c>
      <c r="G53" s="68">
        <f t="shared" si="24"/>
        <v>1</v>
      </c>
      <c r="H53" s="85"/>
      <c r="I53" s="101">
        <f t="shared" si="27"/>
        <v>8</v>
      </c>
      <c r="J53" s="101">
        <f t="shared" si="25"/>
        <v>16</v>
      </c>
      <c r="K53" s="87">
        <v>24</v>
      </c>
      <c r="L53" s="68">
        <f t="shared" si="26"/>
        <v>3</v>
      </c>
      <c r="M53" s="86"/>
      <c r="N53" s="68" t="str">
        <f t="shared" si="17"/>
        <v>0</v>
      </c>
      <c r="O53" s="85"/>
      <c r="P53" s="88" t="s">
        <v>164</v>
      </c>
      <c r="Q53" s="68">
        <f t="shared" si="18"/>
        <v>10</v>
      </c>
      <c r="R53" s="71"/>
      <c r="S53" s="88"/>
      <c r="T53" s="68" t="str">
        <f t="shared" si="19"/>
        <v>0</v>
      </c>
      <c r="V53" s="88"/>
      <c r="W53" s="68" t="str">
        <f t="shared" si="20"/>
        <v>0</v>
      </c>
      <c r="X53" s="1"/>
      <c r="Y53" s="88"/>
      <c r="Z53" s="87"/>
      <c r="AB53" s="37">
        <f t="shared" si="21"/>
        <v>18</v>
      </c>
    </row>
    <row r="54" spans="1:28" ht="12.75">
      <c r="A54" s="89" t="s">
        <v>165</v>
      </c>
      <c r="B54" s="69">
        <f t="shared" si="22"/>
        <v>8</v>
      </c>
      <c r="C54" s="86">
        <v>7</v>
      </c>
      <c r="D54" s="68">
        <f t="shared" si="23"/>
        <v>6</v>
      </c>
      <c r="E54" s="85"/>
      <c r="F54" s="86"/>
      <c r="G54" s="68" t="str">
        <f t="shared" si="24"/>
        <v>0</v>
      </c>
      <c r="H54" s="85"/>
      <c r="I54" s="101">
        <f>SUM(K54)/3</f>
        <v>12</v>
      </c>
      <c r="J54" s="101">
        <f t="shared" si="25"/>
        <v>24</v>
      </c>
      <c r="K54" s="87">
        <v>36</v>
      </c>
      <c r="L54" s="68">
        <f t="shared" si="26"/>
        <v>6</v>
      </c>
      <c r="M54" s="86">
        <v>3</v>
      </c>
      <c r="N54" s="68">
        <f t="shared" si="17"/>
        <v>12</v>
      </c>
      <c r="O54" s="85"/>
      <c r="P54" s="88" t="s">
        <v>198</v>
      </c>
      <c r="Q54" s="68">
        <f t="shared" si="18"/>
        <v>2</v>
      </c>
      <c r="R54" s="71"/>
      <c r="S54" s="88" t="s">
        <v>160</v>
      </c>
      <c r="T54" s="68">
        <f t="shared" si="19"/>
        <v>3</v>
      </c>
      <c r="V54" s="88"/>
      <c r="W54" s="68" t="str">
        <f t="shared" si="20"/>
        <v>0</v>
      </c>
      <c r="X54" s="1"/>
      <c r="Y54" s="88"/>
      <c r="Z54" s="87"/>
      <c r="AB54" s="37">
        <f t="shared" si="21"/>
        <v>29</v>
      </c>
    </row>
    <row r="55" spans="1:28" ht="12.75">
      <c r="A55" s="89" t="s">
        <v>166</v>
      </c>
      <c r="B55" s="69">
        <f t="shared" si="22"/>
        <v>8</v>
      </c>
      <c r="C55" s="86">
        <v>7</v>
      </c>
      <c r="D55" s="68">
        <f t="shared" si="23"/>
        <v>6</v>
      </c>
      <c r="E55" s="85"/>
      <c r="F55" s="86">
        <v>-1</v>
      </c>
      <c r="G55" s="68">
        <f t="shared" si="24"/>
        <v>1</v>
      </c>
      <c r="H55" s="85"/>
      <c r="I55" s="101">
        <f t="shared" si="27"/>
        <v>10</v>
      </c>
      <c r="J55" s="101">
        <f t="shared" si="25"/>
        <v>20</v>
      </c>
      <c r="K55" s="87">
        <v>30</v>
      </c>
      <c r="L55" s="68">
        <f t="shared" si="26"/>
        <v>4</v>
      </c>
      <c r="M55" s="86"/>
      <c r="N55" s="68" t="str">
        <f t="shared" si="17"/>
        <v>0</v>
      </c>
      <c r="O55" s="85"/>
      <c r="P55" s="88" t="s">
        <v>155</v>
      </c>
      <c r="Q55" s="68">
        <f t="shared" si="18"/>
        <v>18</v>
      </c>
      <c r="R55" s="71"/>
      <c r="S55" s="88"/>
      <c r="T55" s="68" t="str">
        <f t="shared" si="19"/>
        <v>0</v>
      </c>
      <c r="V55" s="88"/>
      <c r="W55" s="68" t="str">
        <f t="shared" si="20"/>
        <v>0</v>
      </c>
      <c r="X55" s="1"/>
      <c r="Y55" s="88"/>
      <c r="Z55" s="87"/>
      <c r="AB55" s="37">
        <f t="shared" si="21"/>
        <v>29</v>
      </c>
    </row>
    <row r="56" spans="1:28" ht="12.75">
      <c r="A56" s="89" t="s">
        <v>192</v>
      </c>
      <c r="B56" s="69">
        <f t="shared" si="22"/>
        <v>8</v>
      </c>
      <c r="C56" s="86">
        <v>7</v>
      </c>
      <c r="D56" s="68">
        <f t="shared" si="23"/>
        <v>6</v>
      </c>
      <c r="E56" s="85"/>
      <c r="F56" s="86"/>
      <c r="G56" s="68" t="str">
        <f t="shared" si="24"/>
        <v>0</v>
      </c>
      <c r="H56" s="85"/>
      <c r="I56" s="101">
        <f>SUM(K56)/3</f>
        <v>12</v>
      </c>
      <c r="J56" s="101">
        <f t="shared" si="25"/>
        <v>24</v>
      </c>
      <c r="K56" s="87">
        <v>36</v>
      </c>
      <c r="L56" s="68">
        <f t="shared" si="26"/>
        <v>6</v>
      </c>
      <c r="M56" s="86">
        <v>2</v>
      </c>
      <c r="N56" s="68">
        <f t="shared" si="17"/>
        <v>6</v>
      </c>
      <c r="O56" s="85"/>
      <c r="P56" s="88" t="s">
        <v>198</v>
      </c>
      <c r="Q56" s="68">
        <f t="shared" si="18"/>
        <v>2</v>
      </c>
      <c r="R56" s="71"/>
      <c r="S56" s="88" t="s">
        <v>160</v>
      </c>
      <c r="T56" s="68">
        <f t="shared" si="19"/>
        <v>3</v>
      </c>
      <c r="V56" s="88"/>
      <c r="W56" s="68" t="str">
        <f t="shared" si="20"/>
        <v>0</v>
      </c>
      <c r="X56" s="1"/>
      <c r="Y56" s="88"/>
      <c r="Z56" s="87"/>
      <c r="AB56" s="37">
        <f t="shared" si="21"/>
        <v>23</v>
      </c>
    </row>
    <row r="57" spans="1:28" ht="12.75">
      <c r="A57" s="89" t="s">
        <v>269</v>
      </c>
      <c r="B57" s="69">
        <f t="shared" si="22"/>
        <v>7</v>
      </c>
      <c r="C57" s="86">
        <v>6</v>
      </c>
      <c r="D57" s="68">
        <f t="shared" si="23"/>
        <v>4</v>
      </c>
      <c r="E57" s="85"/>
      <c r="F57" s="86"/>
      <c r="G57" s="68" t="str">
        <f t="shared" si="24"/>
        <v>0</v>
      </c>
      <c r="H57" s="85"/>
      <c r="I57" s="101">
        <f>SUM(K57)/3</f>
        <v>10</v>
      </c>
      <c r="J57" s="101">
        <f t="shared" si="25"/>
        <v>20</v>
      </c>
      <c r="K57" s="87">
        <v>30</v>
      </c>
      <c r="L57" s="68">
        <f t="shared" si="26"/>
        <v>4</v>
      </c>
      <c r="M57" s="86">
        <v>1</v>
      </c>
      <c r="N57" s="68">
        <f t="shared" si="17"/>
        <v>3</v>
      </c>
      <c r="O57" s="85"/>
      <c r="P57" s="88" t="s">
        <v>198</v>
      </c>
      <c r="Q57" s="68">
        <f t="shared" si="18"/>
        <v>2</v>
      </c>
      <c r="R57" s="71"/>
      <c r="S57" s="88" t="s">
        <v>160</v>
      </c>
      <c r="T57" s="68">
        <f t="shared" si="19"/>
        <v>3</v>
      </c>
      <c r="V57" s="88"/>
      <c r="W57" s="68" t="str">
        <f t="shared" si="20"/>
        <v>0</v>
      </c>
      <c r="X57" s="1"/>
      <c r="Y57" s="88"/>
      <c r="Z57" s="87"/>
      <c r="AB57" s="37">
        <f>SUM(D57+G57+L57+N57+Q57+T57+W57+Z57)</f>
        <v>16</v>
      </c>
    </row>
    <row r="58" spans="1:28" ht="12.75">
      <c r="A58" s="89" t="s">
        <v>290</v>
      </c>
      <c r="B58" s="69">
        <f t="shared" si="22"/>
        <v>9</v>
      </c>
      <c r="C58" s="86">
        <v>8</v>
      </c>
      <c r="D58" s="68">
        <f t="shared" si="23"/>
        <v>10</v>
      </c>
      <c r="E58" s="85"/>
      <c r="F58" s="86">
        <v>-2</v>
      </c>
      <c r="G58" s="68">
        <f t="shared" si="24"/>
        <v>3</v>
      </c>
      <c r="H58" s="85"/>
      <c r="I58" s="101">
        <f aca="true" t="shared" si="28" ref="I58:I63">SUM(K58)/3</f>
        <v>15</v>
      </c>
      <c r="J58" s="101">
        <f t="shared" si="25"/>
        <v>30</v>
      </c>
      <c r="K58" s="87">
        <v>45</v>
      </c>
      <c r="L58" s="68">
        <f t="shared" si="26"/>
        <v>8</v>
      </c>
      <c r="M58" s="86">
        <v>2</v>
      </c>
      <c r="N58" s="68">
        <f t="shared" si="17"/>
        <v>6</v>
      </c>
      <c r="O58" s="85"/>
      <c r="P58" s="88" t="s">
        <v>198</v>
      </c>
      <c r="Q58" s="68">
        <f t="shared" si="18"/>
        <v>2</v>
      </c>
      <c r="R58" s="71"/>
      <c r="S58" s="88" t="s">
        <v>160</v>
      </c>
      <c r="T58" s="68">
        <f t="shared" si="19"/>
        <v>3</v>
      </c>
      <c r="V58" s="88"/>
      <c r="W58" s="68" t="str">
        <f t="shared" si="20"/>
        <v>0</v>
      </c>
      <c r="X58" s="1"/>
      <c r="Y58" s="88"/>
      <c r="Z58" s="87"/>
      <c r="AB58" s="37">
        <f aca="true" t="shared" si="29" ref="AB58:AB63">SUM(D58+G58+L58+N58+Q58+T58+W58+Z58)</f>
        <v>32</v>
      </c>
    </row>
    <row r="59" spans="1:28" ht="12.75">
      <c r="A59" s="89" t="s">
        <v>291</v>
      </c>
      <c r="B59" s="69">
        <f t="shared" si="22"/>
        <v>6</v>
      </c>
      <c r="C59" s="86">
        <v>5</v>
      </c>
      <c r="D59" s="68">
        <f t="shared" si="23"/>
        <v>2</v>
      </c>
      <c r="E59" s="85"/>
      <c r="F59" s="86">
        <v>-1</v>
      </c>
      <c r="G59" s="68">
        <f t="shared" si="24"/>
        <v>1</v>
      </c>
      <c r="H59" s="85"/>
      <c r="I59" s="101">
        <f t="shared" si="28"/>
        <v>8</v>
      </c>
      <c r="J59" s="101">
        <f t="shared" si="25"/>
        <v>16</v>
      </c>
      <c r="K59" s="87">
        <v>24</v>
      </c>
      <c r="L59" s="68">
        <f t="shared" si="26"/>
        <v>3</v>
      </c>
      <c r="M59" s="86"/>
      <c r="N59" s="68" t="str">
        <f t="shared" si="17"/>
        <v>0</v>
      </c>
      <c r="O59" s="85"/>
      <c r="P59" s="88" t="s">
        <v>200</v>
      </c>
      <c r="Q59" s="68">
        <f t="shared" si="18"/>
        <v>2</v>
      </c>
      <c r="R59" s="71"/>
      <c r="S59" s="88"/>
      <c r="T59" s="68" t="str">
        <f t="shared" si="19"/>
        <v>0</v>
      </c>
      <c r="V59" s="88"/>
      <c r="W59" s="68" t="str">
        <f t="shared" si="20"/>
        <v>0</v>
      </c>
      <c r="X59" s="1"/>
      <c r="Y59" s="88"/>
      <c r="Z59" s="87"/>
      <c r="AB59" s="37">
        <f t="shared" si="29"/>
        <v>8</v>
      </c>
    </row>
    <row r="60" spans="1:28" ht="12.75">
      <c r="A60" s="89" t="s">
        <v>292</v>
      </c>
      <c r="B60" s="69">
        <f t="shared" si="22"/>
        <v>6</v>
      </c>
      <c r="C60" s="86">
        <v>5</v>
      </c>
      <c r="D60" s="68">
        <f t="shared" si="23"/>
        <v>2</v>
      </c>
      <c r="E60" s="85"/>
      <c r="F60" s="86"/>
      <c r="G60" s="68" t="str">
        <f t="shared" si="24"/>
        <v>0</v>
      </c>
      <c r="H60" s="85"/>
      <c r="I60" s="101">
        <f t="shared" si="28"/>
        <v>6</v>
      </c>
      <c r="J60" s="101">
        <f t="shared" si="25"/>
        <v>12</v>
      </c>
      <c r="K60" s="87">
        <v>18</v>
      </c>
      <c r="L60" s="68">
        <f t="shared" si="26"/>
        <v>2</v>
      </c>
      <c r="M60" s="86"/>
      <c r="N60" s="68" t="str">
        <f t="shared" si="17"/>
        <v>0</v>
      </c>
      <c r="O60" s="85"/>
      <c r="P60" s="88" t="s">
        <v>153</v>
      </c>
      <c r="Q60" s="68">
        <f t="shared" si="18"/>
        <v>4</v>
      </c>
      <c r="R60" s="71"/>
      <c r="S60" s="88"/>
      <c r="T60" s="68" t="str">
        <f t="shared" si="19"/>
        <v>0</v>
      </c>
      <c r="V60" s="88"/>
      <c r="W60" s="68" t="str">
        <f t="shared" si="20"/>
        <v>0</v>
      </c>
      <c r="X60" s="1"/>
      <c r="Y60" s="88"/>
      <c r="Z60" s="87"/>
      <c r="AB60" s="37">
        <f t="shared" si="29"/>
        <v>8</v>
      </c>
    </row>
    <row r="61" spans="1:28" ht="12.75">
      <c r="A61" s="89" t="s">
        <v>294</v>
      </c>
      <c r="B61" s="69">
        <f t="shared" si="22"/>
        <v>10</v>
      </c>
      <c r="C61" s="86">
        <v>9</v>
      </c>
      <c r="D61" s="68">
        <f t="shared" si="23"/>
        <v>18</v>
      </c>
      <c r="E61" s="85"/>
      <c r="F61" s="86">
        <v>-2</v>
      </c>
      <c r="G61" s="68">
        <f t="shared" si="24"/>
        <v>3</v>
      </c>
      <c r="H61" s="85"/>
      <c r="I61" s="101">
        <f t="shared" si="28"/>
        <v>8</v>
      </c>
      <c r="J61" s="101">
        <f t="shared" si="25"/>
        <v>16</v>
      </c>
      <c r="K61" s="87">
        <v>24</v>
      </c>
      <c r="L61" s="68">
        <f t="shared" si="26"/>
        <v>3</v>
      </c>
      <c r="M61" s="86">
        <v>3</v>
      </c>
      <c r="N61" s="68">
        <f t="shared" si="17"/>
        <v>12</v>
      </c>
      <c r="O61" s="85"/>
      <c r="P61" s="88" t="s">
        <v>194</v>
      </c>
      <c r="Q61" s="68">
        <f t="shared" si="18"/>
        <v>2</v>
      </c>
      <c r="R61" s="71"/>
      <c r="S61" s="88"/>
      <c r="T61" s="68" t="str">
        <f t="shared" si="19"/>
        <v>0</v>
      </c>
      <c r="V61" s="88"/>
      <c r="W61" s="68" t="str">
        <f t="shared" si="20"/>
        <v>0</v>
      </c>
      <c r="X61" s="1"/>
      <c r="Y61" s="88" t="s">
        <v>293</v>
      </c>
      <c r="Z61" s="87">
        <v>50</v>
      </c>
      <c r="AB61" s="37">
        <f t="shared" si="29"/>
        <v>88</v>
      </c>
    </row>
    <row r="62" spans="1:28" ht="12.75">
      <c r="A62" s="89" t="s">
        <v>353</v>
      </c>
      <c r="B62" s="69">
        <f t="shared" si="22"/>
        <v>6</v>
      </c>
      <c r="C62" s="86">
        <v>5</v>
      </c>
      <c r="D62" s="68">
        <f t="shared" si="23"/>
        <v>2</v>
      </c>
      <c r="E62" s="85"/>
      <c r="F62" s="86"/>
      <c r="G62" s="68" t="str">
        <f t="shared" si="24"/>
        <v>0</v>
      </c>
      <c r="H62" s="85"/>
      <c r="I62" s="101">
        <f t="shared" si="28"/>
        <v>8</v>
      </c>
      <c r="J62" s="101">
        <f t="shared" si="25"/>
        <v>16</v>
      </c>
      <c r="K62" s="87">
        <v>24</v>
      </c>
      <c r="L62" s="68">
        <f t="shared" si="26"/>
        <v>3</v>
      </c>
      <c r="M62" s="86"/>
      <c r="N62" s="68" t="str">
        <f t="shared" si="17"/>
        <v>0</v>
      </c>
      <c r="O62" s="85"/>
      <c r="P62" s="88" t="s">
        <v>155</v>
      </c>
      <c r="Q62" s="68">
        <f t="shared" si="18"/>
        <v>18</v>
      </c>
      <c r="R62" s="71"/>
      <c r="S62" s="88"/>
      <c r="T62" s="68" t="str">
        <f t="shared" si="19"/>
        <v>0</v>
      </c>
      <c r="V62" s="88"/>
      <c r="W62" s="68" t="str">
        <f t="shared" si="20"/>
        <v>0</v>
      </c>
      <c r="X62" s="1"/>
      <c r="Y62" s="88"/>
      <c r="Z62" s="87"/>
      <c r="AB62" s="37">
        <f t="shared" si="29"/>
        <v>23</v>
      </c>
    </row>
    <row r="63" spans="1:28" ht="12.75">
      <c r="A63" s="89"/>
      <c r="B63" s="69">
        <f t="shared" si="22"/>
        <v>6</v>
      </c>
      <c r="C63" s="86">
        <v>5</v>
      </c>
      <c r="D63" s="68">
        <f t="shared" si="23"/>
        <v>2</v>
      </c>
      <c r="E63" s="85"/>
      <c r="F63" s="86"/>
      <c r="G63" s="68" t="str">
        <f t="shared" si="24"/>
        <v>0</v>
      </c>
      <c r="H63" s="85"/>
      <c r="I63" s="101">
        <f t="shared" si="28"/>
        <v>8</v>
      </c>
      <c r="J63" s="101">
        <f t="shared" si="25"/>
        <v>16</v>
      </c>
      <c r="K63" s="87">
        <v>24</v>
      </c>
      <c r="L63" s="68">
        <f t="shared" si="26"/>
        <v>3</v>
      </c>
      <c r="M63" s="86"/>
      <c r="N63" s="68" t="str">
        <f t="shared" si="17"/>
        <v>0</v>
      </c>
      <c r="O63" s="85"/>
      <c r="P63" s="88"/>
      <c r="Q63" s="68" t="str">
        <f t="shared" si="18"/>
        <v>0</v>
      </c>
      <c r="R63" s="71"/>
      <c r="S63" s="88"/>
      <c r="T63" s="68" t="str">
        <f t="shared" si="19"/>
        <v>0</v>
      </c>
      <c r="V63" s="88"/>
      <c r="W63" s="68" t="str">
        <f t="shared" si="20"/>
        <v>0</v>
      </c>
      <c r="X63" s="1"/>
      <c r="Y63" s="88"/>
      <c r="Z63" s="87"/>
      <c r="AB63" s="37">
        <f t="shared" si="29"/>
        <v>5</v>
      </c>
    </row>
    <row r="64" spans="1:12" ht="12.75">
      <c r="A64" s="94"/>
      <c r="B64" s="85"/>
      <c r="C64" s="85"/>
      <c r="D64" s="85"/>
      <c r="E64" s="85"/>
      <c r="F64" s="85"/>
      <c r="G64" s="85"/>
      <c r="H64" s="85"/>
      <c r="I64" s="85"/>
      <c r="J64" s="95"/>
      <c r="K64" s="85"/>
      <c r="L64" s="90"/>
    </row>
    <row r="65" spans="1:28" ht="12.75">
      <c r="A65" t="s">
        <v>206</v>
      </c>
      <c r="D65" s="1" t="s">
        <v>4</v>
      </c>
      <c r="G65" s="1" t="s">
        <v>142</v>
      </c>
      <c r="K65" s="1" t="s">
        <v>123</v>
      </c>
      <c r="L65" s="1" t="s">
        <v>124</v>
      </c>
      <c r="N65" s="1" t="s">
        <v>125</v>
      </c>
      <c r="P65" s="27" t="s">
        <v>127</v>
      </c>
      <c r="Q65" s="1" t="s">
        <v>128</v>
      </c>
      <c r="R65" s="27"/>
      <c r="S65" s="27" t="s">
        <v>127</v>
      </c>
      <c r="T65" s="1" t="s">
        <v>128</v>
      </c>
      <c r="V65" s="27" t="s">
        <v>127</v>
      </c>
      <c r="W65" s="1" t="s">
        <v>128</v>
      </c>
      <c r="X65" s="1"/>
      <c r="Y65" s="27" t="s">
        <v>196</v>
      </c>
      <c r="Z65" s="1" t="s">
        <v>128</v>
      </c>
      <c r="AB65" s="1"/>
    </row>
    <row r="66" spans="1:28" ht="12.75">
      <c r="A66" s="61" t="s">
        <v>129</v>
      </c>
      <c r="B66" s="1" t="s">
        <v>110</v>
      </c>
      <c r="C66" s="1" t="s">
        <v>4</v>
      </c>
      <c r="D66" s="1" t="s">
        <v>126</v>
      </c>
      <c r="F66" s="1" t="s">
        <v>142</v>
      </c>
      <c r="G66" s="1" t="s">
        <v>126</v>
      </c>
      <c r="I66" s="24" t="s">
        <v>143</v>
      </c>
      <c r="J66" s="24" t="s">
        <v>111</v>
      </c>
      <c r="K66" s="1" t="s">
        <v>124</v>
      </c>
      <c r="L66" s="1" t="s">
        <v>126</v>
      </c>
      <c r="M66" s="1" t="s">
        <v>144</v>
      </c>
      <c r="N66" s="1" t="s">
        <v>126</v>
      </c>
      <c r="P66" s="27" t="s">
        <v>43</v>
      </c>
      <c r="Q66" s="1" t="s">
        <v>126</v>
      </c>
      <c r="R66" s="27"/>
      <c r="S66" s="27" t="s">
        <v>43</v>
      </c>
      <c r="T66" s="1" t="s">
        <v>126</v>
      </c>
      <c r="V66" s="27" t="s">
        <v>43</v>
      </c>
      <c r="W66" s="1" t="s">
        <v>126</v>
      </c>
      <c r="X66" s="1"/>
      <c r="Y66" s="27" t="s">
        <v>43</v>
      </c>
      <c r="Z66" s="1" t="s">
        <v>126</v>
      </c>
      <c r="AB66" s="3" t="s">
        <v>130</v>
      </c>
    </row>
    <row r="67" spans="1:28" ht="12.75">
      <c r="A67" s="89" t="s">
        <v>170</v>
      </c>
      <c r="B67" s="68">
        <f aca="true" t="shared" si="30" ref="B67:B72">IF(C67&gt;=$C$13,SUM(C67+1),$C$13)</f>
        <v>5</v>
      </c>
      <c r="C67" s="86">
        <v>3</v>
      </c>
      <c r="D67" s="68">
        <f aca="true" t="shared" si="31" ref="D67:D72">IF(C67="","0",VLOOKUP(C67,$C$4:$D$10,2))</f>
        <v>-1</v>
      </c>
      <c r="E67" s="85"/>
      <c r="F67" s="86"/>
      <c r="G67" s="68" t="str">
        <f aca="true" t="shared" si="32" ref="G67:G72">IF(F67="","0",VLOOKUP(F67,$F$4:$G$7,2))</f>
        <v>0</v>
      </c>
      <c r="H67" s="85"/>
      <c r="I67" s="101">
        <f aca="true" t="shared" si="33" ref="I67:I72">SUM(K67)/3</f>
        <v>0</v>
      </c>
      <c r="J67" s="101">
        <f aca="true" t="shared" si="34" ref="J67:J72">SUM(I67)*2</f>
        <v>0</v>
      </c>
      <c r="K67" s="87"/>
      <c r="L67" s="68" t="str">
        <f aca="true" t="shared" si="35" ref="L67:L72">IF(K67="","0",VLOOKUP(K67,$K$4:$L$11,2))</f>
        <v>0</v>
      </c>
      <c r="M67" s="86" t="s">
        <v>238</v>
      </c>
      <c r="N67" s="68">
        <f aca="true" t="shared" si="36" ref="N67:N72">IF(M67="","0",VLOOKUP(M67,$M$4:$N$13,2))</f>
        <v>6</v>
      </c>
      <c r="O67" s="85"/>
      <c r="P67" s="88"/>
      <c r="Q67" s="68" t="str">
        <f aca="true" t="shared" si="37" ref="Q67:Q72">IF(P67="","0",VLOOKUP(P67,$P$4:$Q$20,2))</f>
        <v>0</v>
      </c>
      <c r="R67" s="71"/>
      <c r="S67" s="88"/>
      <c r="T67" s="68" t="str">
        <f aca="true" t="shared" si="38" ref="T67:T72">IF(S67="","0",VLOOKUP(S67,$P$4:$Q$20,2))</f>
        <v>0</v>
      </c>
      <c r="V67" s="88"/>
      <c r="W67" s="68" t="str">
        <f aca="true" t="shared" si="39" ref="W67:W72">IF(V67="","0",VLOOKUP(V67,$P$4:$Q$20,2))</f>
        <v>0</v>
      </c>
      <c r="X67" s="1"/>
      <c r="Y67" s="88"/>
      <c r="Z67" s="87"/>
      <c r="AB67" s="37">
        <f aca="true" t="shared" si="40" ref="AB67:AB72">SUM(D67+G67+L67+N67+Q67+T67+W67+Z67)</f>
        <v>5</v>
      </c>
    </row>
    <row r="68" spans="1:28" ht="12.75">
      <c r="A68" s="89"/>
      <c r="B68" s="68">
        <f t="shared" si="30"/>
        <v>5</v>
      </c>
      <c r="C68" s="86">
        <v>4</v>
      </c>
      <c r="D68" s="68">
        <f t="shared" si="31"/>
        <v>0</v>
      </c>
      <c r="E68" s="85"/>
      <c r="F68" s="86"/>
      <c r="G68" s="68" t="str">
        <f t="shared" si="32"/>
        <v>0</v>
      </c>
      <c r="H68" s="85"/>
      <c r="I68" s="101">
        <f t="shared" si="33"/>
        <v>0</v>
      </c>
      <c r="J68" s="101">
        <f t="shared" si="34"/>
        <v>0</v>
      </c>
      <c r="K68" s="87"/>
      <c r="L68" s="68" t="str">
        <f t="shared" si="35"/>
        <v>0</v>
      </c>
      <c r="M68" s="86" t="s">
        <v>238</v>
      </c>
      <c r="N68" s="68">
        <f t="shared" si="36"/>
        <v>6</v>
      </c>
      <c r="O68" s="85"/>
      <c r="P68" s="88"/>
      <c r="Q68" s="68" t="str">
        <f t="shared" si="37"/>
        <v>0</v>
      </c>
      <c r="R68" s="71"/>
      <c r="S68" s="88"/>
      <c r="T68" s="68" t="str">
        <f t="shared" si="38"/>
        <v>0</v>
      </c>
      <c r="V68" s="88"/>
      <c r="W68" s="68" t="str">
        <f t="shared" si="39"/>
        <v>0</v>
      </c>
      <c r="X68" s="1"/>
      <c r="Y68" s="88"/>
      <c r="Z68" s="87"/>
      <c r="AB68" s="37">
        <f t="shared" si="40"/>
        <v>6</v>
      </c>
    </row>
    <row r="69" spans="1:28" ht="12.75">
      <c r="A69" s="89"/>
      <c r="B69" s="68">
        <f t="shared" si="30"/>
        <v>6</v>
      </c>
      <c r="C69" s="86">
        <v>5</v>
      </c>
      <c r="D69" s="68">
        <f t="shared" si="31"/>
        <v>2</v>
      </c>
      <c r="E69" s="85"/>
      <c r="F69" s="86"/>
      <c r="G69" s="68" t="str">
        <f t="shared" si="32"/>
        <v>0</v>
      </c>
      <c r="H69" s="85"/>
      <c r="I69" s="101">
        <f t="shared" si="33"/>
        <v>0</v>
      </c>
      <c r="J69" s="101">
        <f t="shared" si="34"/>
        <v>0</v>
      </c>
      <c r="K69" s="87"/>
      <c r="L69" s="68" t="str">
        <f t="shared" si="35"/>
        <v>0</v>
      </c>
      <c r="M69" s="86" t="s">
        <v>238</v>
      </c>
      <c r="N69" s="68">
        <f t="shared" si="36"/>
        <v>6</v>
      </c>
      <c r="O69" s="85"/>
      <c r="P69" s="88"/>
      <c r="Q69" s="68" t="str">
        <f t="shared" si="37"/>
        <v>0</v>
      </c>
      <c r="R69" s="71"/>
      <c r="S69" s="88"/>
      <c r="T69" s="68" t="str">
        <f t="shared" si="38"/>
        <v>0</v>
      </c>
      <c r="V69" s="88"/>
      <c r="W69" s="68" t="str">
        <f t="shared" si="39"/>
        <v>0</v>
      </c>
      <c r="X69" s="1"/>
      <c r="Y69" s="88"/>
      <c r="Z69" s="87"/>
      <c r="AB69" s="37">
        <f t="shared" si="40"/>
        <v>8</v>
      </c>
    </row>
    <row r="70" spans="1:28" ht="12.75">
      <c r="A70" s="89"/>
      <c r="B70" s="68">
        <f t="shared" si="30"/>
        <v>7</v>
      </c>
      <c r="C70" s="86">
        <v>6</v>
      </c>
      <c r="D70" s="68">
        <f t="shared" si="31"/>
        <v>4</v>
      </c>
      <c r="E70" s="85"/>
      <c r="F70" s="86"/>
      <c r="G70" s="68" t="str">
        <f t="shared" si="32"/>
        <v>0</v>
      </c>
      <c r="H70" s="85"/>
      <c r="I70" s="101">
        <f t="shared" si="33"/>
        <v>0</v>
      </c>
      <c r="J70" s="101">
        <f t="shared" si="34"/>
        <v>0</v>
      </c>
      <c r="K70" s="87"/>
      <c r="L70" s="68" t="str">
        <f t="shared" si="35"/>
        <v>0</v>
      </c>
      <c r="M70" s="86" t="s">
        <v>238</v>
      </c>
      <c r="N70" s="68">
        <f t="shared" si="36"/>
        <v>6</v>
      </c>
      <c r="O70" s="85"/>
      <c r="P70" s="88"/>
      <c r="Q70" s="68" t="str">
        <f t="shared" si="37"/>
        <v>0</v>
      </c>
      <c r="R70" s="71"/>
      <c r="S70" s="88"/>
      <c r="T70" s="68" t="str">
        <f t="shared" si="38"/>
        <v>0</v>
      </c>
      <c r="V70" s="88"/>
      <c r="W70" s="68" t="str">
        <f t="shared" si="39"/>
        <v>0</v>
      </c>
      <c r="X70" s="1"/>
      <c r="Y70" s="88"/>
      <c r="Z70" s="87"/>
      <c r="AB70" s="37">
        <f t="shared" si="40"/>
        <v>10</v>
      </c>
    </row>
    <row r="71" spans="1:28" ht="12.75">
      <c r="A71" s="89"/>
      <c r="B71" s="68">
        <f t="shared" si="30"/>
        <v>8</v>
      </c>
      <c r="C71" s="86">
        <v>7</v>
      </c>
      <c r="D71" s="68">
        <f t="shared" si="31"/>
        <v>6</v>
      </c>
      <c r="E71" s="85"/>
      <c r="F71" s="86"/>
      <c r="G71" s="68" t="str">
        <f t="shared" si="32"/>
        <v>0</v>
      </c>
      <c r="H71" s="85"/>
      <c r="I71" s="101">
        <f t="shared" si="33"/>
        <v>0</v>
      </c>
      <c r="J71" s="101">
        <f t="shared" si="34"/>
        <v>0</v>
      </c>
      <c r="K71" s="87"/>
      <c r="L71" s="68" t="str">
        <f t="shared" si="35"/>
        <v>0</v>
      </c>
      <c r="M71" s="86" t="s">
        <v>238</v>
      </c>
      <c r="N71" s="68">
        <f t="shared" si="36"/>
        <v>6</v>
      </c>
      <c r="O71" s="85"/>
      <c r="P71" s="88"/>
      <c r="Q71" s="68" t="str">
        <f t="shared" si="37"/>
        <v>0</v>
      </c>
      <c r="R71" s="71"/>
      <c r="S71" s="88"/>
      <c r="T71" s="68" t="str">
        <f t="shared" si="38"/>
        <v>0</v>
      </c>
      <c r="V71" s="88"/>
      <c r="W71" s="68" t="str">
        <f t="shared" si="39"/>
        <v>0</v>
      </c>
      <c r="X71" s="1"/>
      <c r="Y71" s="88"/>
      <c r="Z71" s="87"/>
      <c r="AB71" s="37">
        <f t="shared" si="40"/>
        <v>12</v>
      </c>
    </row>
    <row r="72" spans="1:28" ht="12.75">
      <c r="A72" s="89"/>
      <c r="B72" s="68">
        <f t="shared" si="30"/>
        <v>9</v>
      </c>
      <c r="C72" s="86">
        <v>8</v>
      </c>
      <c r="D72" s="68">
        <f t="shared" si="31"/>
        <v>10</v>
      </c>
      <c r="E72" s="85"/>
      <c r="F72" s="86"/>
      <c r="G72" s="68" t="str">
        <f t="shared" si="32"/>
        <v>0</v>
      </c>
      <c r="H72" s="85"/>
      <c r="I72" s="101">
        <f t="shared" si="33"/>
        <v>0</v>
      </c>
      <c r="J72" s="101">
        <f t="shared" si="34"/>
        <v>0</v>
      </c>
      <c r="K72" s="87"/>
      <c r="L72" s="68" t="str">
        <f t="shared" si="35"/>
        <v>0</v>
      </c>
      <c r="M72" s="86" t="s">
        <v>238</v>
      </c>
      <c r="N72" s="68">
        <f t="shared" si="36"/>
        <v>6</v>
      </c>
      <c r="O72" s="85"/>
      <c r="P72" s="88"/>
      <c r="Q72" s="68" t="str">
        <f t="shared" si="37"/>
        <v>0</v>
      </c>
      <c r="R72" s="71"/>
      <c r="S72" s="88"/>
      <c r="T72" s="68" t="str">
        <f t="shared" si="38"/>
        <v>0</v>
      </c>
      <c r="V72" s="88"/>
      <c r="W72" s="68" t="str">
        <f t="shared" si="39"/>
        <v>0</v>
      </c>
      <c r="X72" s="1"/>
      <c r="Y72" s="88"/>
      <c r="Z72" s="87"/>
      <c r="AB72" s="37">
        <f t="shared" si="40"/>
        <v>16</v>
      </c>
    </row>
    <row r="74" spans="1:28" ht="12.75">
      <c r="A74" t="s">
        <v>207</v>
      </c>
      <c r="D74" s="1" t="s">
        <v>4</v>
      </c>
      <c r="G74" s="1" t="s">
        <v>142</v>
      </c>
      <c r="K74" s="1" t="s">
        <v>123</v>
      </c>
      <c r="L74" s="1" t="s">
        <v>124</v>
      </c>
      <c r="N74" s="1" t="s">
        <v>125</v>
      </c>
      <c r="P74" s="27" t="s">
        <v>127</v>
      </c>
      <c r="Q74" s="1" t="s">
        <v>128</v>
      </c>
      <c r="R74" s="27"/>
      <c r="S74" s="27" t="s">
        <v>127</v>
      </c>
      <c r="T74" s="1" t="s">
        <v>128</v>
      </c>
      <c r="V74" s="27" t="s">
        <v>127</v>
      </c>
      <c r="W74" s="1" t="s">
        <v>128</v>
      </c>
      <c r="X74" s="1"/>
      <c r="Y74" s="27" t="s">
        <v>196</v>
      </c>
      <c r="Z74" s="1" t="s">
        <v>128</v>
      </c>
      <c r="AB74" s="1"/>
    </row>
    <row r="75" spans="1:28" ht="12.75">
      <c r="A75" s="61" t="s">
        <v>129</v>
      </c>
      <c r="B75" s="1" t="s">
        <v>110</v>
      </c>
      <c r="C75" s="1" t="s">
        <v>4</v>
      </c>
      <c r="D75" s="1" t="s">
        <v>126</v>
      </c>
      <c r="F75" s="1" t="s">
        <v>142</v>
      </c>
      <c r="G75" s="1" t="s">
        <v>126</v>
      </c>
      <c r="I75" s="24" t="s">
        <v>143</v>
      </c>
      <c r="J75" s="24" t="s">
        <v>111</v>
      </c>
      <c r="K75" s="1" t="s">
        <v>124</v>
      </c>
      <c r="L75" s="1" t="s">
        <v>126</v>
      </c>
      <c r="M75" s="1" t="s">
        <v>144</v>
      </c>
      <c r="N75" s="1" t="s">
        <v>126</v>
      </c>
      <c r="P75" s="27" t="s">
        <v>43</v>
      </c>
      <c r="Q75" s="1" t="s">
        <v>126</v>
      </c>
      <c r="R75" s="27"/>
      <c r="S75" s="27" t="s">
        <v>43</v>
      </c>
      <c r="T75" s="1" t="s">
        <v>126</v>
      </c>
      <c r="V75" s="27" t="s">
        <v>43</v>
      </c>
      <c r="W75" s="1" t="s">
        <v>126</v>
      </c>
      <c r="X75" s="1"/>
      <c r="Y75" s="27" t="s">
        <v>43</v>
      </c>
      <c r="Z75" s="1" t="s">
        <v>126</v>
      </c>
      <c r="AB75" s="3" t="s">
        <v>130</v>
      </c>
    </row>
    <row r="76" spans="1:28" ht="12.75">
      <c r="A76" s="89" t="s">
        <v>171</v>
      </c>
      <c r="B76" s="68">
        <f aca="true" t="shared" si="41" ref="B76:B81">IF(C76&gt;=$C$14,SUM(C76+1),$C$14)</f>
        <v>6</v>
      </c>
      <c r="C76" s="86">
        <v>3</v>
      </c>
      <c r="D76" s="68">
        <f aca="true" t="shared" si="42" ref="D76:D81">IF(C76="","0",VLOOKUP(C76,$C$4:$D$10,2))</f>
        <v>-1</v>
      </c>
      <c r="E76" s="85"/>
      <c r="F76" s="86"/>
      <c r="G76" s="68" t="str">
        <f aca="true" t="shared" si="43" ref="G76:G81">IF(F76="","0",VLOOKUP(F76,$F$4:$G$7,2))</f>
        <v>0</v>
      </c>
      <c r="H76" s="85"/>
      <c r="I76" s="101">
        <f aca="true" t="shared" si="44" ref="I76:I81">SUM(K76)/3</f>
        <v>0</v>
      </c>
      <c r="J76" s="101">
        <f aca="true" t="shared" si="45" ref="J76:J81">SUM(I76)*2</f>
        <v>0</v>
      </c>
      <c r="K76" s="87"/>
      <c r="L76" s="68" t="str">
        <f aca="true" t="shared" si="46" ref="L76:L81">IF(K76="","0",VLOOKUP(K76,$K$4:$L$11,2))</f>
        <v>0</v>
      </c>
      <c r="M76" s="86" t="s">
        <v>239</v>
      </c>
      <c r="N76" s="68">
        <f aca="true" t="shared" si="47" ref="N76:N81">IF(M76="","0",VLOOKUP(M76,$M$4:$N$13,2))</f>
        <v>14</v>
      </c>
      <c r="O76" s="85"/>
      <c r="P76" s="88"/>
      <c r="Q76" s="68" t="str">
        <f aca="true" t="shared" si="48" ref="Q76:Q81">IF(P76="","0",VLOOKUP(P76,$P$4:$Q$20,2))</f>
        <v>0</v>
      </c>
      <c r="R76" s="71"/>
      <c r="S76" s="88"/>
      <c r="T76" s="68" t="str">
        <f aca="true" t="shared" si="49" ref="T76:T81">IF(S76="","0",VLOOKUP(S76,$P$4:$Q$20,2))</f>
        <v>0</v>
      </c>
      <c r="V76" s="88"/>
      <c r="W76" s="68" t="str">
        <f aca="true" t="shared" si="50" ref="W76:W81">IF(V76="","0",VLOOKUP(V76,$P$4:$Q$20,2))</f>
        <v>0</v>
      </c>
      <c r="X76" s="1"/>
      <c r="Y76" s="88"/>
      <c r="Z76" s="87"/>
      <c r="AB76" s="37">
        <f aca="true" t="shared" si="51" ref="AB76:AB81">SUM(D76+G76+L76+N76+Q76+T76+W76+Z76)</f>
        <v>13</v>
      </c>
    </row>
    <row r="77" spans="1:28" ht="12.75">
      <c r="A77" s="89" t="s">
        <v>209</v>
      </c>
      <c r="B77" s="68">
        <f t="shared" si="41"/>
        <v>6</v>
      </c>
      <c r="C77" s="86">
        <v>4</v>
      </c>
      <c r="D77" s="68">
        <f t="shared" si="42"/>
        <v>0</v>
      </c>
      <c r="E77" s="85"/>
      <c r="F77" s="86"/>
      <c r="G77" s="68" t="str">
        <f t="shared" si="43"/>
        <v>0</v>
      </c>
      <c r="H77" s="85"/>
      <c r="I77" s="101">
        <f t="shared" si="44"/>
        <v>0</v>
      </c>
      <c r="J77" s="101">
        <f t="shared" si="45"/>
        <v>0</v>
      </c>
      <c r="K77" s="87"/>
      <c r="L77" s="68" t="str">
        <f t="shared" si="46"/>
        <v>0</v>
      </c>
      <c r="M77" s="86" t="s">
        <v>239</v>
      </c>
      <c r="N77" s="68">
        <f t="shared" si="47"/>
        <v>14</v>
      </c>
      <c r="O77" s="85"/>
      <c r="P77" s="88"/>
      <c r="Q77" s="68" t="str">
        <f t="shared" si="48"/>
        <v>0</v>
      </c>
      <c r="R77" s="71"/>
      <c r="S77" s="88"/>
      <c r="T77" s="68" t="str">
        <f t="shared" si="49"/>
        <v>0</v>
      </c>
      <c r="V77" s="88"/>
      <c r="W77" s="68" t="str">
        <f t="shared" si="50"/>
        <v>0</v>
      </c>
      <c r="X77" s="1"/>
      <c r="Y77" s="88"/>
      <c r="Z77" s="87"/>
      <c r="AB77" s="37">
        <f t="shared" si="51"/>
        <v>14</v>
      </c>
    </row>
    <row r="78" spans="1:28" ht="12.75">
      <c r="A78" s="89"/>
      <c r="B78" s="68">
        <f t="shared" si="41"/>
        <v>6</v>
      </c>
      <c r="C78" s="86">
        <v>5</v>
      </c>
      <c r="D78" s="68">
        <f t="shared" si="42"/>
        <v>2</v>
      </c>
      <c r="E78" s="85"/>
      <c r="F78" s="86"/>
      <c r="G78" s="68" t="str">
        <f t="shared" si="43"/>
        <v>0</v>
      </c>
      <c r="H78" s="85"/>
      <c r="I78" s="101">
        <f t="shared" si="44"/>
        <v>0</v>
      </c>
      <c r="J78" s="101">
        <f t="shared" si="45"/>
        <v>0</v>
      </c>
      <c r="K78" s="87"/>
      <c r="L78" s="68" t="str">
        <f t="shared" si="46"/>
        <v>0</v>
      </c>
      <c r="M78" s="86" t="s">
        <v>239</v>
      </c>
      <c r="N78" s="68">
        <f t="shared" si="47"/>
        <v>14</v>
      </c>
      <c r="O78" s="85"/>
      <c r="P78" s="88"/>
      <c r="Q78" s="68" t="str">
        <f t="shared" si="48"/>
        <v>0</v>
      </c>
      <c r="R78" s="71"/>
      <c r="S78" s="88"/>
      <c r="T78" s="68" t="str">
        <f t="shared" si="49"/>
        <v>0</v>
      </c>
      <c r="V78" s="88"/>
      <c r="W78" s="68" t="str">
        <f t="shared" si="50"/>
        <v>0</v>
      </c>
      <c r="X78" s="1"/>
      <c r="Y78" s="88"/>
      <c r="Z78" s="87"/>
      <c r="AB78" s="37">
        <f t="shared" si="51"/>
        <v>16</v>
      </c>
    </row>
    <row r="79" spans="1:28" ht="12.75">
      <c r="A79" s="89"/>
      <c r="B79" s="68">
        <f t="shared" si="41"/>
        <v>7</v>
      </c>
      <c r="C79" s="86">
        <v>6</v>
      </c>
      <c r="D79" s="68">
        <f t="shared" si="42"/>
        <v>4</v>
      </c>
      <c r="E79" s="85"/>
      <c r="F79" s="86"/>
      <c r="G79" s="68" t="str">
        <f t="shared" si="43"/>
        <v>0</v>
      </c>
      <c r="H79" s="85"/>
      <c r="I79" s="101">
        <f t="shared" si="44"/>
        <v>0</v>
      </c>
      <c r="J79" s="101">
        <f t="shared" si="45"/>
        <v>0</v>
      </c>
      <c r="K79" s="87"/>
      <c r="L79" s="68" t="str">
        <f t="shared" si="46"/>
        <v>0</v>
      </c>
      <c r="M79" s="86" t="s">
        <v>239</v>
      </c>
      <c r="N79" s="68">
        <f t="shared" si="47"/>
        <v>14</v>
      </c>
      <c r="O79" s="85"/>
      <c r="P79" s="88"/>
      <c r="Q79" s="68" t="str">
        <f t="shared" si="48"/>
        <v>0</v>
      </c>
      <c r="R79" s="71"/>
      <c r="S79" s="88"/>
      <c r="T79" s="68" t="str">
        <f t="shared" si="49"/>
        <v>0</v>
      </c>
      <c r="V79" s="88"/>
      <c r="W79" s="68" t="str">
        <f t="shared" si="50"/>
        <v>0</v>
      </c>
      <c r="X79" s="1"/>
      <c r="Y79" s="88"/>
      <c r="Z79" s="87"/>
      <c r="AB79" s="37">
        <f t="shared" si="51"/>
        <v>18</v>
      </c>
    </row>
    <row r="80" spans="1:28" ht="12.75">
      <c r="A80" s="89"/>
      <c r="B80" s="68">
        <f t="shared" si="41"/>
        <v>8</v>
      </c>
      <c r="C80" s="86">
        <v>7</v>
      </c>
      <c r="D80" s="68">
        <f t="shared" si="42"/>
        <v>6</v>
      </c>
      <c r="E80" s="85"/>
      <c r="F80" s="86"/>
      <c r="G80" s="68" t="str">
        <f t="shared" si="43"/>
        <v>0</v>
      </c>
      <c r="H80" s="85"/>
      <c r="I80" s="101">
        <f t="shared" si="44"/>
        <v>0</v>
      </c>
      <c r="J80" s="101">
        <f t="shared" si="45"/>
        <v>0</v>
      </c>
      <c r="K80" s="87"/>
      <c r="L80" s="68" t="str">
        <f t="shared" si="46"/>
        <v>0</v>
      </c>
      <c r="M80" s="86" t="s">
        <v>239</v>
      </c>
      <c r="N80" s="68">
        <f t="shared" si="47"/>
        <v>14</v>
      </c>
      <c r="O80" s="85"/>
      <c r="P80" s="88"/>
      <c r="Q80" s="68" t="str">
        <f t="shared" si="48"/>
        <v>0</v>
      </c>
      <c r="R80" s="71"/>
      <c r="S80" s="88"/>
      <c r="T80" s="68" t="str">
        <f t="shared" si="49"/>
        <v>0</v>
      </c>
      <c r="V80" s="88"/>
      <c r="W80" s="68" t="str">
        <f t="shared" si="50"/>
        <v>0</v>
      </c>
      <c r="X80" s="1"/>
      <c r="Y80" s="88"/>
      <c r="Z80" s="87"/>
      <c r="AB80" s="37">
        <f t="shared" si="51"/>
        <v>20</v>
      </c>
    </row>
    <row r="81" spans="1:28" ht="12.75">
      <c r="A81" s="89"/>
      <c r="B81" s="68">
        <f t="shared" si="41"/>
        <v>9</v>
      </c>
      <c r="C81" s="86">
        <v>8</v>
      </c>
      <c r="D81" s="68">
        <f t="shared" si="42"/>
        <v>10</v>
      </c>
      <c r="E81" s="85"/>
      <c r="F81" s="86"/>
      <c r="G81" s="68" t="str">
        <f t="shared" si="43"/>
        <v>0</v>
      </c>
      <c r="H81" s="85"/>
      <c r="I81" s="101">
        <f t="shared" si="44"/>
        <v>0</v>
      </c>
      <c r="J81" s="101">
        <f t="shared" si="45"/>
        <v>0</v>
      </c>
      <c r="K81" s="87"/>
      <c r="L81" s="68" t="str">
        <f t="shared" si="46"/>
        <v>0</v>
      </c>
      <c r="M81" s="86" t="s">
        <v>239</v>
      </c>
      <c r="N81" s="68">
        <f t="shared" si="47"/>
        <v>14</v>
      </c>
      <c r="O81" s="85"/>
      <c r="P81" s="88"/>
      <c r="Q81" s="68" t="str">
        <f t="shared" si="48"/>
        <v>0</v>
      </c>
      <c r="R81" s="71"/>
      <c r="S81" s="88"/>
      <c r="T81" s="68" t="str">
        <f t="shared" si="49"/>
        <v>0</v>
      </c>
      <c r="V81" s="88"/>
      <c r="W81" s="68" t="str">
        <f t="shared" si="50"/>
        <v>0</v>
      </c>
      <c r="X81" s="1"/>
      <c r="Y81" s="88"/>
      <c r="Z81" s="87"/>
      <c r="AB81" s="37">
        <f t="shared" si="51"/>
        <v>24</v>
      </c>
    </row>
    <row r="83" spans="1:28" ht="12.75">
      <c r="A83" t="s">
        <v>208</v>
      </c>
      <c r="D83" s="1" t="s">
        <v>4</v>
      </c>
      <c r="G83" s="1" t="s">
        <v>142</v>
      </c>
      <c r="K83" s="1" t="s">
        <v>123</v>
      </c>
      <c r="L83" s="1" t="s">
        <v>124</v>
      </c>
      <c r="N83" s="1" t="s">
        <v>125</v>
      </c>
      <c r="P83" s="27" t="s">
        <v>127</v>
      </c>
      <c r="Q83" s="1" t="s">
        <v>128</v>
      </c>
      <c r="R83" s="27"/>
      <c r="S83" s="27" t="s">
        <v>127</v>
      </c>
      <c r="T83" s="1" t="s">
        <v>128</v>
      </c>
      <c r="V83" s="27" t="s">
        <v>127</v>
      </c>
      <c r="W83" s="1" t="s">
        <v>128</v>
      </c>
      <c r="X83" s="1"/>
      <c r="Y83" s="27" t="s">
        <v>196</v>
      </c>
      <c r="Z83" s="1" t="s">
        <v>128</v>
      </c>
      <c r="AB83" s="1"/>
    </row>
    <row r="84" spans="1:28" ht="12.75">
      <c r="A84" s="61" t="s">
        <v>129</v>
      </c>
      <c r="B84" s="1" t="s">
        <v>110</v>
      </c>
      <c r="C84" s="1" t="s">
        <v>4</v>
      </c>
      <c r="D84" s="1" t="s">
        <v>126</v>
      </c>
      <c r="F84" s="1" t="s">
        <v>142</v>
      </c>
      <c r="G84" s="1" t="s">
        <v>126</v>
      </c>
      <c r="I84" s="24" t="s">
        <v>143</v>
      </c>
      <c r="J84" s="24" t="s">
        <v>111</v>
      </c>
      <c r="K84" s="1" t="s">
        <v>124</v>
      </c>
      <c r="L84" s="1" t="s">
        <v>126</v>
      </c>
      <c r="M84" s="1" t="s">
        <v>144</v>
      </c>
      <c r="N84" s="1" t="s">
        <v>126</v>
      </c>
      <c r="P84" s="27" t="s">
        <v>43</v>
      </c>
      <c r="Q84" s="1" t="s">
        <v>126</v>
      </c>
      <c r="R84" s="27"/>
      <c r="S84" s="27" t="s">
        <v>43</v>
      </c>
      <c r="T84" s="1" t="s">
        <v>126</v>
      </c>
      <c r="V84" s="27" t="s">
        <v>43</v>
      </c>
      <c r="W84" s="1" t="s">
        <v>126</v>
      </c>
      <c r="X84" s="1"/>
      <c r="Y84" s="27" t="s">
        <v>43</v>
      </c>
      <c r="Z84" s="1" t="s">
        <v>126</v>
      </c>
      <c r="AB84" s="3" t="s">
        <v>130</v>
      </c>
    </row>
    <row r="85" spans="1:28" ht="12.75">
      <c r="A85" s="89" t="s">
        <v>172</v>
      </c>
      <c r="B85" s="68">
        <f aca="true" t="shared" si="52" ref="B85:B90">IF(C85&gt;=$C$15,SUM(C85+1),$C$15)</f>
        <v>8</v>
      </c>
      <c r="C85" s="86">
        <v>3</v>
      </c>
      <c r="D85" s="68">
        <f aca="true" t="shared" si="53" ref="D85:D90">IF(C85="","0",VLOOKUP(C85,$C$4:$D$10,2))</f>
        <v>-1</v>
      </c>
      <c r="E85" s="85"/>
      <c r="F85" s="86"/>
      <c r="G85" s="68" t="str">
        <f aca="true" t="shared" si="54" ref="G85:G90">IF(F85="","0",VLOOKUP(F85,$F$4:$G$7,2))</f>
        <v>0</v>
      </c>
      <c r="H85" s="85"/>
      <c r="I85" s="101">
        <f aca="true" t="shared" si="55" ref="I85:I90">SUM(K85)/3</f>
        <v>0</v>
      </c>
      <c r="J85" s="101">
        <f aca="true" t="shared" si="56" ref="J85:J90">SUM(I85)*2</f>
        <v>0</v>
      </c>
      <c r="K85" s="87"/>
      <c r="L85" s="68" t="str">
        <f aca="true" t="shared" si="57" ref="L85:L90">IF(K85="","0",VLOOKUP(K85,$K$4:$L$11,2))</f>
        <v>0</v>
      </c>
      <c r="M85" s="86" t="s">
        <v>240</v>
      </c>
      <c r="N85" s="68">
        <f aca="true" t="shared" si="58" ref="N85:N90">IF(M85="","0",VLOOKUP(M85,$M$4:$N$13,2))</f>
        <v>32</v>
      </c>
      <c r="O85" s="85"/>
      <c r="P85" s="88"/>
      <c r="Q85" s="68" t="str">
        <f aca="true" t="shared" si="59" ref="Q85:Q90">IF(P85="","0",VLOOKUP(P85,$P$4:$Q$20,2))</f>
        <v>0</v>
      </c>
      <c r="R85" s="71"/>
      <c r="S85" s="88"/>
      <c r="T85" s="68" t="str">
        <f aca="true" t="shared" si="60" ref="T85:T90">IF(S85="","0",VLOOKUP(S85,$P$4:$Q$20,2))</f>
        <v>0</v>
      </c>
      <c r="V85" s="88"/>
      <c r="W85" s="68" t="str">
        <f aca="true" t="shared" si="61" ref="W85:W90">IF(V85="","0",VLOOKUP(V85,$P$4:$Q$20,2))</f>
        <v>0</v>
      </c>
      <c r="X85" s="1"/>
      <c r="Y85" s="88"/>
      <c r="Z85" s="87"/>
      <c r="AB85" s="37">
        <f aca="true" t="shared" si="62" ref="AB85:AB90">SUM(D85+G85+L85+N85+Q85+T85+W85+Z85)</f>
        <v>31</v>
      </c>
    </row>
    <row r="86" spans="1:28" ht="12.75">
      <c r="A86" s="89"/>
      <c r="B86" s="68">
        <f t="shared" si="52"/>
        <v>8</v>
      </c>
      <c r="C86" s="86">
        <v>4</v>
      </c>
      <c r="D86" s="68">
        <f t="shared" si="53"/>
        <v>0</v>
      </c>
      <c r="E86" s="85"/>
      <c r="F86" s="86"/>
      <c r="G86" s="68" t="str">
        <f t="shared" si="54"/>
        <v>0</v>
      </c>
      <c r="H86" s="85"/>
      <c r="I86" s="101">
        <f t="shared" si="55"/>
        <v>0</v>
      </c>
      <c r="J86" s="101">
        <f t="shared" si="56"/>
        <v>0</v>
      </c>
      <c r="K86" s="87"/>
      <c r="L86" s="68" t="str">
        <f t="shared" si="57"/>
        <v>0</v>
      </c>
      <c r="M86" s="86" t="s">
        <v>240</v>
      </c>
      <c r="N86" s="68">
        <f t="shared" si="58"/>
        <v>32</v>
      </c>
      <c r="O86" s="85"/>
      <c r="P86" s="88"/>
      <c r="Q86" s="68" t="str">
        <f t="shared" si="59"/>
        <v>0</v>
      </c>
      <c r="R86" s="71"/>
      <c r="S86" s="88"/>
      <c r="T86" s="68" t="str">
        <f t="shared" si="60"/>
        <v>0</v>
      </c>
      <c r="V86" s="88"/>
      <c r="W86" s="68" t="str">
        <f t="shared" si="61"/>
        <v>0</v>
      </c>
      <c r="X86" s="1"/>
      <c r="Y86" s="88"/>
      <c r="Z86" s="87"/>
      <c r="AB86" s="37">
        <f t="shared" si="62"/>
        <v>32</v>
      </c>
    </row>
    <row r="87" spans="1:28" ht="12.75">
      <c r="A87" s="89"/>
      <c r="B87" s="68">
        <f t="shared" si="52"/>
        <v>8</v>
      </c>
      <c r="C87" s="86">
        <v>5</v>
      </c>
      <c r="D87" s="68">
        <f t="shared" si="53"/>
        <v>2</v>
      </c>
      <c r="E87" s="85"/>
      <c r="F87" s="86"/>
      <c r="G87" s="68" t="str">
        <f t="shared" si="54"/>
        <v>0</v>
      </c>
      <c r="H87" s="85"/>
      <c r="I87" s="101">
        <f t="shared" si="55"/>
        <v>0</v>
      </c>
      <c r="J87" s="101">
        <f t="shared" si="56"/>
        <v>0</v>
      </c>
      <c r="K87" s="87"/>
      <c r="L87" s="68" t="str">
        <f t="shared" si="57"/>
        <v>0</v>
      </c>
      <c r="M87" s="86" t="s">
        <v>240</v>
      </c>
      <c r="N87" s="68">
        <f t="shared" si="58"/>
        <v>32</v>
      </c>
      <c r="O87" s="85"/>
      <c r="P87" s="88"/>
      <c r="Q87" s="68" t="str">
        <f t="shared" si="59"/>
        <v>0</v>
      </c>
      <c r="R87" s="71"/>
      <c r="S87" s="88"/>
      <c r="T87" s="68" t="str">
        <f t="shared" si="60"/>
        <v>0</v>
      </c>
      <c r="V87" s="88"/>
      <c r="W87" s="68" t="str">
        <f t="shared" si="61"/>
        <v>0</v>
      </c>
      <c r="X87" s="1"/>
      <c r="Y87" s="88"/>
      <c r="Z87" s="87"/>
      <c r="AB87" s="37">
        <f t="shared" si="62"/>
        <v>34</v>
      </c>
    </row>
    <row r="88" spans="1:28" ht="12.75">
      <c r="A88" s="89"/>
      <c r="B88" s="68">
        <f t="shared" si="52"/>
        <v>8</v>
      </c>
      <c r="C88" s="86">
        <v>6</v>
      </c>
      <c r="D88" s="68">
        <f t="shared" si="53"/>
        <v>4</v>
      </c>
      <c r="E88" s="85"/>
      <c r="F88" s="86"/>
      <c r="G88" s="68" t="str">
        <f t="shared" si="54"/>
        <v>0</v>
      </c>
      <c r="H88" s="85"/>
      <c r="I88" s="101">
        <f t="shared" si="55"/>
        <v>0</v>
      </c>
      <c r="J88" s="101">
        <f t="shared" si="56"/>
        <v>0</v>
      </c>
      <c r="K88" s="87"/>
      <c r="L88" s="68" t="str">
        <f t="shared" si="57"/>
        <v>0</v>
      </c>
      <c r="M88" s="86" t="s">
        <v>240</v>
      </c>
      <c r="N88" s="68">
        <f t="shared" si="58"/>
        <v>32</v>
      </c>
      <c r="O88" s="85"/>
      <c r="P88" s="88"/>
      <c r="Q88" s="68" t="str">
        <f t="shared" si="59"/>
        <v>0</v>
      </c>
      <c r="R88" s="71"/>
      <c r="S88" s="88"/>
      <c r="T88" s="68" t="str">
        <f t="shared" si="60"/>
        <v>0</v>
      </c>
      <c r="V88" s="88"/>
      <c r="W88" s="68" t="str">
        <f t="shared" si="61"/>
        <v>0</v>
      </c>
      <c r="X88" s="1"/>
      <c r="Y88" s="88"/>
      <c r="Z88" s="87"/>
      <c r="AB88" s="37">
        <f t="shared" si="62"/>
        <v>36</v>
      </c>
    </row>
    <row r="89" spans="1:28" ht="12.75">
      <c r="A89" s="89"/>
      <c r="B89" s="68">
        <f t="shared" si="52"/>
        <v>8</v>
      </c>
      <c r="C89" s="86">
        <v>7</v>
      </c>
      <c r="D89" s="68">
        <f t="shared" si="53"/>
        <v>6</v>
      </c>
      <c r="E89" s="85"/>
      <c r="F89" s="86"/>
      <c r="G89" s="68" t="str">
        <f t="shared" si="54"/>
        <v>0</v>
      </c>
      <c r="H89" s="85"/>
      <c r="I89" s="101">
        <f t="shared" si="55"/>
        <v>0</v>
      </c>
      <c r="J89" s="101">
        <f t="shared" si="56"/>
        <v>0</v>
      </c>
      <c r="K89" s="87"/>
      <c r="L89" s="68" t="str">
        <f t="shared" si="57"/>
        <v>0</v>
      </c>
      <c r="M89" s="86" t="s">
        <v>240</v>
      </c>
      <c r="N89" s="68">
        <f t="shared" si="58"/>
        <v>32</v>
      </c>
      <c r="O89" s="85"/>
      <c r="P89" s="88"/>
      <c r="Q89" s="68" t="str">
        <f t="shared" si="59"/>
        <v>0</v>
      </c>
      <c r="R89" s="71"/>
      <c r="S89" s="88"/>
      <c r="T89" s="68" t="str">
        <f t="shared" si="60"/>
        <v>0</v>
      </c>
      <c r="V89" s="88"/>
      <c r="W89" s="68" t="str">
        <f t="shared" si="61"/>
        <v>0</v>
      </c>
      <c r="X89" s="1"/>
      <c r="Y89" s="88"/>
      <c r="Z89" s="87"/>
      <c r="AB89" s="37">
        <f t="shared" si="62"/>
        <v>38</v>
      </c>
    </row>
    <row r="90" spans="1:28" ht="12.75">
      <c r="A90" s="89"/>
      <c r="B90" s="68">
        <f t="shared" si="52"/>
        <v>9</v>
      </c>
      <c r="C90" s="86">
        <v>8</v>
      </c>
      <c r="D90" s="68">
        <f t="shared" si="53"/>
        <v>10</v>
      </c>
      <c r="E90" s="85"/>
      <c r="F90" s="86"/>
      <c r="G90" s="68" t="str">
        <f t="shared" si="54"/>
        <v>0</v>
      </c>
      <c r="H90" s="85"/>
      <c r="I90" s="101">
        <f t="shared" si="55"/>
        <v>0</v>
      </c>
      <c r="J90" s="101">
        <f t="shared" si="56"/>
        <v>0</v>
      </c>
      <c r="K90" s="87"/>
      <c r="L90" s="68" t="str">
        <f t="shared" si="57"/>
        <v>0</v>
      </c>
      <c r="M90" s="86" t="s">
        <v>240</v>
      </c>
      <c r="N90" s="68">
        <f t="shared" si="58"/>
        <v>32</v>
      </c>
      <c r="O90" s="85"/>
      <c r="P90" s="88"/>
      <c r="Q90" s="68" t="str">
        <f t="shared" si="59"/>
        <v>0</v>
      </c>
      <c r="R90" s="71"/>
      <c r="S90" s="88"/>
      <c r="T90" s="68" t="str">
        <f t="shared" si="60"/>
        <v>0</v>
      </c>
      <c r="V90" s="88"/>
      <c r="W90" s="68" t="str">
        <f t="shared" si="61"/>
        <v>0</v>
      </c>
      <c r="X90" s="1"/>
      <c r="Y90" s="88"/>
      <c r="Z90" s="87"/>
      <c r="AB90" s="37">
        <f t="shared" si="62"/>
        <v>42</v>
      </c>
    </row>
    <row r="95" spans="4:26" ht="12.75">
      <c r="D95" s="1" t="s">
        <v>4</v>
      </c>
      <c r="G95" s="1" t="s">
        <v>142</v>
      </c>
      <c r="K95" s="1" t="s">
        <v>123</v>
      </c>
      <c r="L95" s="1" t="s">
        <v>124</v>
      </c>
      <c r="N95" s="1" t="s">
        <v>125</v>
      </c>
      <c r="P95" s="27" t="s">
        <v>127</v>
      </c>
      <c r="Q95" s="1" t="s">
        <v>128</v>
      </c>
      <c r="R95" s="27"/>
      <c r="S95" s="27" t="s">
        <v>127</v>
      </c>
      <c r="T95" s="1" t="s">
        <v>128</v>
      </c>
      <c r="V95" s="27" t="s">
        <v>127</v>
      </c>
      <c r="W95" s="1" t="s">
        <v>128</v>
      </c>
      <c r="X95" s="1"/>
      <c r="Y95" s="27" t="s">
        <v>196</v>
      </c>
      <c r="Z95" s="1" t="s">
        <v>128</v>
      </c>
    </row>
    <row r="96" spans="1:28" ht="12.75">
      <c r="A96" s="61" t="s">
        <v>129</v>
      </c>
      <c r="B96" s="1" t="s">
        <v>110</v>
      </c>
      <c r="C96" s="1" t="s">
        <v>4</v>
      </c>
      <c r="D96" s="1" t="s">
        <v>126</v>
      </c>
      <c r="F96" s="1" t="s">
        <v>142</v>
      </c>
      <c r="G96" s="1" t="s">
        <v>126</v>
      </c>
      <c r="I96" s="24" t="s">
        <v>143</v>
      </c>
      <c r="J96" s="24" t="s">
        <v>111</v>
      </c>
      <c r="K96" s="1" t="s">
        <v>124</v>
      </c>
      <c r="L96" s="1" t="s">
        <v>126</v>
      </c>
      <c r="M96" s="1" t="s">
        <v>144</v>
      </c>
      <c r="N96" s="1" t="s">
        <v>126</v>
      </c>
      <c r="P96" s="27" t="s">
        <v>43</v>
      </c>
      <c r="Q96" s="1" t="s">
        <v>126</v>
      </c>
      <c r="R96" s="27"/>
      <c r="S96" s="27" t="s">
        <v>43</v>
      </c>
      <c r="T96" s="1" t="s">
        <v>126</v>
      </c>
      <c r="V96" s="27" t="s">
        <v>43</v>
      </c>
      <c r="W96" s="1" t="s">
        <v>126</v>
      </c>
      <c r="X96" s="1"/>
      <c r="Y96" s="27" t="s">
        <v>43</v>
      </c>
      <c r="Z96" s="1" t="s">
        <v>126</v>
      </c>
      <c r="AB96" s="3" t="s">
        <v>130</v>
      </c>
    </row>
    <row r="97" spans="1:28" ht="12.75">
      <c r="A97" s="89" t="s">
        <v>249</v>
      </c>
      <c r="B97" s="69">
        <f aca="true" t="shared" si="63" ref="B97:B102">SUM(C97)</f>
        <v>3</v>
      </c>
      <c r="C97" s="86">
        <v>3</v>
      </c>
      <c r="D97" s="68">
        <f>IF(C97="","0",VLOOKUP(C97,$C$4:$D$10,2))</f>
        <v>-1</v>
      </c>
      <c r="E97" s="85"/>
      <c r="F97" s="86"/>
      <c r="G97" s="68" t="str">
        <f>IF(F97="","0",VLOOKUP(F97,$F$4:$G$7,2))</f>
        <v>0</v>
      </c>
      <c r="H97" s="85"/>
      <c r="I97" s="101">
        <f aca="true" t="shared" si="64" ref="I97:I102">SUM(K97)/3</f>
        <v>0</v>
      </c>
      <c r="J97" s="101">
        <f>SUM(I97)*2</f>
        <v>0</v>
      </c>
      <c r="K97" s="87"/>
      <c r="L97" s="68" t="str">
        <f>IF(K97="","0",VLOOKUP(K97,$K$4:$L$11,2))</f>
        <v>0</v>
      </c>
      <c r="M97" s="86">
        <v>0.5</v>
      </c>
      <c r="N97" s="68">
        <f>IF(M97="","0",VLOOKUP(M97,$M$4:$N$13,2))</f>
        <v>2</v>
      </c>
      <c r="O97" s="85"/>
      <c r="P97" s="88"/>
      <c r="Q97" s="68" t="str">
        <f>IF(P97="","0",VLOOKUP(P97,$P$4:$Q$20,2))</f>
        <v>0</v>
      </c>
      <c r="R97" s="71"/>
      <c r="S97" s="88"/>
      <c r="T97" s="68" t="str">
        <f>IF(S97="","0",VLOOKUP(S97,$P$4:$Q$20,2))</f>
        <v>0</v>
      </c>
      <c r="V97" s="88"/>
      <c r="W97" s="68" t="str">
        <f>IF(V97="","0",VLOOKUP(V97,$P$4:$Q$20,2))</f>
        <v>0</v>
      </c>
      <c r="X97" s="1"/>
      <c r="Y97" s="88"/>
      <c r="Z97" s="87"/>
      <c r="AB97" s="37">
        <f aca="true" t="shared" si="65" ref="AB97:AB102">SUM(D97+G97+L97+N97+Q97+T97+W97+Z97)</f>
        <v>1</v>
      </c>
    </row>
    <row r="98" spans="1:28" ht="12.75">
      <c r="A98" s="89" t="s">
        <v>249</v>
      </c>
      <c r="B98" s="69">
        <f t="shared" si="63"/>
        <v>3</v>
      </c>
      <c r="C98" s="86">
        <v>3</v>
      </c>
      <c r="D98" s="68">
        <f>IF(C98="","0",VLOOKUP(C98,$C$4:$D$10,2))</f>
        <v>-1</v>
      </c>
      <c r="E98" s="85"/>
      <c r="F98" s="86"/>
      <c r="G98" s="68" t="str">
        <f>IF(F98="","0",VLOOKUP(F98,$F$4:$G$7,2))</f>
        <v>0</v>
      </c>
      <c r="H98" s="85"/>
      <c r="I98" s="101">
        <f t="shared" si="64"/>
        <v>0</v>
      </c>
      <c r="J98" s="101">
        <f>SUM(I98)*2</f>
        <v>0</v>
      </c>
      <c r="K98" s="87"/>
      <c r="L98" s="68" t="str">
        <f>IF(K98="","0",VLOOKUP(K98,$K$4:$L$11,2))</f>
        <v>0</v>
      </c>
      <c r="M98" s="86">
        <v>1</v>
      </c>
      <c r="N98" s="68">
        <f>IF(M98="","0",VLOOKUP(M98,$M$4:$N$13,2))</f>
        <v>3</v>
      </c>
      <c r="O98" s="85"/>
      <c r="P98" s="88"/>
      <c r="Q98" s="68" t="str">
        <f>IF(P98="","0",VLOOKUP(P98,$P$4:$Q$20,2))</f>
        <v>0</v>
      </c>
      <c r="R98" s="71"/>
      <c r="S98" s="88"/>
      <c r="T98" s="68" t="str">
        <f>IF(S98="","0",VLOOKUP(S98,$P$4:$Q$20,2))</f>
        <v>0</v>
      </c>
      <c r="V98" s="88"/>
      <c r="W98" s="68" t="str">
        <f>IF(V98="","0",VLOOKUP(V98,$P$4:$Q$20,2))</f>
        <v>0</v>
      </c>
      <c r="X98" s="1"/>
      <c r="Y98" s="88"/>
      <c r="Z98" s="87"/>
      <c r="AB98" s="37">
        <f t="shared" si="65"/>
        <v>2</v>
      </c>
    </row>
    <row r="99" spans="1:28" ht="12.75">
      <c r="A99" s="89" t="s">
        <v>249</v>
      </c>
      <c r="B99" s="69">
        <f t="shared" si="63"/>
        <v>3</v>
      </c>
      <c r="C99" s="86">
        <v>3</v>
      </c>
      <c r="D99" s="68">
        <f aca="true" t="shared" si="66" ref="D99:D108">IF(C99="","0",VLOOKUP(C99,$C$4:$D$10,2))</f>
        <v>-1</v>
      </c>
      <c r="E99" s="85"/>
      <c r="F99" s="86"/>
      <c r="G99" s="68" t="str">
        <f aca="true" t="shared" si="67" ref="G99:G108">IF(F99="","0",VLOOKUP(F99,$F$4:$G$7,2))</f>
        <v>0</v>
      </c>
      <c r="H99" s="85"/>
      <c r="I99" s="101">
        <f t="shared" si="64"/>
        <v>0</v>
      </c>
      <c r="J99" s="101">
        <f aca="true" t="shared" si="68" ref="J99:J108">SUM(I99)*2</f>
        <v>0</v>
      </c>
      <c r="K99" s="87"/>
      <c r="L99" s="68" t="str">
        <f aca="true" t="shared" si="69" ref="L99:L108">IF(K99="","0",VLOOKUP(K99,$K$4:$L$11,2))</f>
        <v>0</v>
      </c>
      <c r="M99" s="86">
        <v>1.5</v>
      </c>
      <c r="N99" s="68">
        <f aca="true" t="shared" si="70" ref="N99:N108">IF(M99="","0",VLOOKUP(M99,$M$4:$N$13,2))</f>
        <v>4</v>
      </c>
      <c r="O99" s="85"/>
      <c r="P99" s="88"/>
      <c r="Q99" s="68" t="str">
        <f aca="true" t="shared" si="71" ref="Q99:Q108">IF(P99="","0",VLOOKUP(P99,$P$4:$Q$20,2))</f>
        <v>0</v>
      </c>
      <c r="R99" s="71"/>
      <c r="S99" s="88"/>
      <c r="T99" s="68" t="str">
        <f aca="true" t="shared" si="72" ref="T99:T108">IF(S99="","0",VLOOKUP(S99,$P$4:$Q$20,2))</f>
        <v>0</v>
      </c>
      <c r="V99" s="88"/>
      <c r="W99" s="68" t="str">
        <f aca="true" t="shared" si="73" ref="W99:W108">IF(V99="","0",VLOOKUP(V99,$P$4:$Q$20,2))</f>
        <v>0</v>
      </c>
      <c r="X99" s="1"/>
      <c r="Y99" s="88"/>
      <c r="Z99" s="87"/>
      <c r="AB99" s="37">
        <f t="shared" si="65"/>
        <v>3</v>
      </c>
    </row>
    <row r="100" spans="1:28" ht="12.75">
      <c r="A100" s="89" t="s">
        <v>249</v>
      </c>
      <c r="B100" s="69">
        <f t="shared" si="63"/>
        <v>3</v>
      </c>
      <c r="C100" s="86">
        <v>3</v>
      </c>
      <c r="D100" s="68">
        <f t="shared" si="66"/>
        <v>-1</v>
      </c>
      <c r="E100" s="85"/>
      <c r="F100" s="86"/>
      <c r="G100" s="68" t="str">
        <f t="shared" si="67"/>
        <v>0</v>
      </c>
      <c r="H100" s="85"/>
      <c r="I100" s="101">
        <f t="shared" si="64"/>
        <v>0</v>
      </c>
      <c r="J100" s="101">
        <f t="shared" si="68"/>
        <v>0</v>
      </c>
      <c r="K100" s="87"/>
      <c r="L100" s="68" t="str">
        <f t="shared" si="69"/>
        <v>0</v>
      </c>
      <c r="M100" s="86">
        <v>2</v>
      </c>
      <c r="N100" s="68">
        <f t="shared" si="70"/>
        <v>6</v>
      </c>
      <c r="O100" s="85"/>
      <c r="P100" s="88"/>
      <c r="Q100" s="68" t="str">
        <f t="shared" si="71"/>
        <v>0</v>
      </c>
      <c r="R100" s="71"/>
      <c r="S100" s="88"/>
      <c r="T100" s="68" t="str">
        <f t="shared" si="72"/>
        <v>0</v>
      </c>
      <c r="V100" s="88"/>
      <c r="W100" s="68" t="str">
        <f t="shared" si="73"/>
        <v>0</v>
      </c>
      <c r="X100" s="1"/>
      <c r="Y100" s="88"/>
      <c r="Z100" s="87"/>
      <c r="AB100" s="37">
        <f t="shared" si="65"/>
        <v>5</v>
      </c>
    </row>
    <row r="101" spans="1:28" ht="12.75">
      <c r="A101" s="89" t="s">
        <v>249</v>
      </c>
      <c r="B101" s="69">
        <f t="shared" si="63"/>
        <v>3</v>
      </c>
      <c r="C101" s="86">
        <v>3</v>
      </c>
      <c r="D101" s="68">
        <f t="shared" si="66"/>
        <v>-1</v>
      </c>
      <c r="E101" s="85"/>
      <c r="F101" s="86"/>
      <c r="G101" s="68" t="str">
        <f t="shared" si="67"/>
        <v>0</v>
      </c>
      <c r="H101" s="85"/>
      <c r="I101" s="101">
        <f t="shared" si="64"/>
        <v>0</v>
      </c>
      <c r="J101" s="101">
        <f t="shared" si="68"/>
        <v>0</v>
      </c>
      <c r="K101" s="87"/>
      <c r="L101" s="68" t="str">
        <f t="shared" si="69"/>
        <v>0</v>
      </c>
      <c r="M101" s="86">
        <v>2.5</v>
      </c>
      <c r="N101" s="68">
        <f t="shared" si="70"/>
        <v>9</v>
      </c>
      <c r="O101" s="85"/>
      <c r="P101" s="88"/>
      <c r="Q101" s="68" t="str">
        <f t="shared" si="71"/>
        <v>0</v>
      </c>
      <c r="R101" s="71"/>
      <c r="S101" s="88"/>
      <c r="T101" s="68" t="str">
        <f t="shared" si="72"/>
        <v>0</v>
      </c>
      <c r="V101" s="88"/>
      <c r="W101" s="68" t="str">
        <f t="shared" si="73"/>
        <v>0</v>
      </c>
      <c r="X101" s="1"/>
      <c r="Y101" s="88"/>
      <c r="Z101" s="87"/>
      <c r="AB101" s="37">
        <f t="shared" si="65"/>
        <v>8</v>
      </c>
    </row>
    <row r="102" spans="1:28" ht="12.75">
      <c r="A102" s="89" t="s">
        <v>249</v>
      </c>
      <c r="B102" s="69">
        <f t="shared" si="63"/>
        <v>3</v>
      </c>
      <c r="C102" s="86">
        <v>3</v>
      </c>
      <c r="D102" s="68">
        <f t="shared" si="66"/>
        <v>-1</v>
      </c>
      <c r="E102" s="85"/>
      <c r="F102" s="86"/>
      <c r="G102" s="68" t="str">
        <f t="shared" si="67"/>
        <v>0</v>
      </c>
      <c r="H102" s="85"/>
      <c r="I102" s="101">
        <f t="shared" si="64"/>
        <v>0</v>
      </c>
      <c r="J102" s="101">
        <f t="shared" si="68"/>
        <v>0</v>
      </c>
      <c r="K102" s="87"/>
      <c r="L102" s="68" t="str">
        <f t="shared" si="69"/>
        <v>0</v>
      </c>
      <c r="M102" s="86">
        <v>3</v>
      </c>
      <c r="N102" s="68">
        <f t="shared" si="70"/>
        <v>12</v>
      </c>
      <c r="O102" s="85"/>
      <c r="P102" s="88"/>
      <c r="Q102" s="68" t="str">
        <f t="shared" si="71"/>
        <v>0</v>
      </c>
      <c r="R102" s="71"/>
      <c r="S102" s="88"/>
      <c r="T102" s="68" t="str">
        <f t="shared" si="72"/>
        <v>0</v>
      </c>
      <c r="V102" s="88"/>
      <c r="W102" s="68" t="str">
        <f t="shared" si="73"/>
        <v>0</v>
      </c>
      <c r="X102" s="1"/>
      <c r="Y102" s="88"/>
      <c r="Z102" s="87"/>
      <c r="AB102" s="37">
        <f t="shared" si="65"/>
        <v>11</v>
      </c>
    </row>
    <row r="103" spans="1:28" ht="12.75">
      <c r="A103" s="89" t="s">
        <v>249</v>
      </c>
      <c r="B103" s="69">
        <f aca="true" t="shared" si="74" ref="B103:B120">SUM(C103)</f>
        <v>4</v>
      </c>
      <c r="C103" s="86">
        <v>4</v>
      </c>
      <c r="D103" s="68">
        <f>IF(C103="","0",VLOOKUP(C103,$C$4:$D$10,2))</f>
        <v>0</v>
      </c>
      <c r="E103" s="85"/>
      <c r="F103" s="86"/>
      <c r="G103" s="68" t="str">
        <f>IF(F103="","0",VLOOKUP(F103,$F$4:$G$7,2))</f>
        <v>0</v>
      </c>
      <c r="H103" s="85"/>
      <c r="I103" s="101">
        <f aca="true" t="shared" si="75" ref="I103:I120">SUM(K103)/3</f>
        <v>0</v>
      </c>
      <c r="J103" s="101">
        <f>SUM(I103)*2</f>
        <v>0</v>
      </c>
      <c r="K103" s="87"/>
      <c r="L103" s="68" t="str">
        <f>IF(K103="","0",VLOOKUP(K103,$K$4:$L$11,2))</f>
        <v>0</v>
      </c>
      <c r="M103" s="86">
        <v>0.5</v>
      </c>
      <c r="N103" s="68">
        <f>IF(M103="","0",VLOOKUP(M103,$M$4:$N$13,2))</f>
        <v>2</v>
      </c>
      <c r="O103" s="85"/>
      <c r="P103" s="88"/>
      <c r="Q103" s="68" t="str">
        <f>IF(P103="","0",VLOOKUP(P103,$P$4:$Q$20,2))</f>
        <v>0</v>
      </c>
      <c r="R103" s="71"/>
      <c r="S103" s="88"/>
      <c r="T103" s="68" t="str">
        <f>IF(S103="","0",VLOOKUP(S103,$P$4:$Q$20,2))</f>
        <v>0</v>
      </c>
      <c r="V103" s="88"/>
      <c r="W103" s="68" t="str">
        <f>IF(V103="","0",VLOOKUP(V103,$P$4:$Q$20,2))</f>
        <v>0</v>
      </c>
      <c r="X103" s="1"/>
      <c r="Y103" s="88"/>
      <c r="Z103" s="87"/>
      <c r="AB103" s="37">
        <f aca="true" t="shared" si="76" ref="AB103:AB120">SUM(D103+G103+L103+N103+Q103+T103+W103+Z103)</f>
        <v>2</v>
      </c>
    </row>
    <row r="104" spans="1:28" ht="12.75">
      <c r="A104" s="89" t="s">
        <v>249</v>
      </c>
      <c r="B104" s="69">
        <f t="shared" si="74"/>
        <v>4</v>
      </c>
      <c r="C104" s="86">
        <v>4</v>
      </c>
      <c r="D104" s="68">
        <f>IF(C104="","0",VLOOKUP(C104,$C$4:$D$10,2))</f>
        <v>0</v>
      </c>
      <c r="E104" s="85"/>
      <c r="F104" s="86"/>
      <c r="G104" s="68" t="str">
        <f>IF(F104="","0",VLOOKUP(F104,$F$4:$G$7,2))</f>
        <v>0</v>
      </c>
      <c r="H104" s="85"/>
      <c r="I104" s="101">
        <f t="shared" si="75"/>
        <v>0</v>
      </c>
      <c r="J104" s="101">
        <f>SUM(I104)*2</f>
        <v>0</v>
      </c>
      <c r="K104" s="87"/>
      <c r="L104" s="68" t="str">
        <f>IF(K104="","0",VLOOKUP(K104,$K$4:$L$11,2))</f>
        <v>0</v>
      </c>
      <c r="M104" s="86">
        <v>1</v>
      </c>
      <c r="N104" s="68">
        <f>IF(M104="","0",VLOOKUP(M104,$M$4:$N$13,2))</f>
        <v>3</v>
      </c>
      <c r="O104" s="85"/>
      <c r="P104" s="88"/>
      <c r="Q104" s="68" t="str">
        <f>IF(P104="","0",VLOOKUP(P104,$P$4:$Q$20,2))</f>
        <v>0</v>
      </c>
      <c r="R104" s="71"/>
      <c r="S104" s="88"/>
      <c r="T104" s="68" t="str">
        <f>IF(S104="","0",VLOOKUP(S104,$P$4:$Q$20,2))</f>
        <v>0</v>
      </c>
      <c r="V104" s="88"/>
      <c r="W104" s="68" t="str">
        <f>IF(V104="","0",VLOOKUP(V104,$P$4:$Q$20,2))</f>
        <v>0</v>
      </c>
      <c r="X104" s="1"/>
      <c r="Y104" s="88"/>
      <c r="Z104" s="87"/>
      <c r="AB104" s="37">
        <f t="shared" si="76"/>
        <v>3</v>
      </c>
    </row>
    <row r="105" spans="1:28" ht="12.75">
      <c r="A105" s="89" t="s">
        <v>249</v>
      </c>
      <c r="B105" s="69">
        <f t="shared" si="74"/>
        <v>4</v>
      </c>
      <c r="C105" s="86">
        <v>4</v>
      </c>
      <c r="D105" s="68">
        <f t="shared" si="66"/>
        <v>0</v>
      </c>
      <c r="E105" s="85"/>
      <c r="F105" s="86"/>
      <c r="G105" s="68" t="str">
        <f t="shared" si="67"/>
        <v>0</v>
      </c>
      <c r="H105" s="85"/>
      <c r="I105" s="101">
        <f t="shared" si="75"/>
        <v>0</v>
      </c>
      <c r="J105" s="101">
        <f t="shared" si="68"/>
        <v>0</v>
      </c>
      <c r="K105" s="87"/>
      <c r="L105" s="68" t="str">
        <f t="shared" si="69"/>
        <v>0</v>
      </c>
      <c r="M105" s="86">
        <v>1.5</v>
      </c>
      <c r="N105" s="68">
        <f t="shared" si="70"/>
        <v>4</v>
      </c>
      <c r="O105" s="85"/>
      <c r="P105" s="88"/>
      <c r="Q105" s="68" t="str">
        <f t="shared" si="71"/>
        <v>0</v>
      </c>
      <c r="R105" s="71"/>
      <c r="S105" s="88"/>
      <c r="T105" s="68" t="str">
        <f t="shared" si="72"/>
        <v>0</v>
      </c>
      <c r="V105" s="88"/>
      <c r="W105" s="68" t="str">
        <f t="shared" si="73"/>
        <v>0</v>
      </c>
      <c r="X105" s="1"/>
      <c r="Y105" s="88"/>
      <c r="Z105" s="87"/>
      <c r="AB105" s="37">
        <f t="shared" si="76"/>
        <v>4</v>
      </c>
    </row>
    <row r="106" spans="1:28" ht="12.75">
      <c r="A106" s="89" t="s">
        <v>249</v>
      </c>
      <c r="B106" s="69">
        <f t="shared" si="74"/>
        <v>4</v>
      </c>
      <c r="C106" s="86">
        <v>4</v>
      </c>
      <c r="D106" s="68">
        <f t="shared" si="66"/>
        <v>0</v>
      </c>
      <c r="E106" s="85"/>
      <c r="F106" s="86"/>
      <c r="G106" s="68" t="str">
        <f t="shared" si="67"/>
        <v>0</v>
      </c>
      <c r="H106" s="85"/>
      <c r="I106" s="101">
        <f t="shared" si="75"/>
        <v>0</v>
      </c>
      <c r="J106" s="101">
        <f t="shared" si="68"/>
        <v>0</v>
      </c>
      <c r="K106" s="87"/>
      <c r="L106" s="68" t="str">
        <f t="shared" si="69"/>
        <v>0</v>
      </c>
      <c r="M106" s="86">
        <v>2</v>
      </c>
      <c r="N106" s="68">
        <f t="shared" si="70"/>
        <v>6</v>
      </c>
      <c r="O106" s="85"/>
      <c r="P106" s="88"/>
      <c r="Q106" s="68" t="str">
        <f t="shared" si="71"/>
        <v>0</v>
      </c>
      <c r="R106" s="71"/>
      <c r="S106" s="88"/>
      <c r="T106" s="68" t="str">
        <f t="shared" si="72"/>
        <v>0</v>
      </c>
      <c r="V106" s="88"/>
      <c r="W106" s="68" t="str">
        <f t="shared" si="73"/>
        <v>0</v>
      </c>
      <c r="X106" s="1"/>
      <c r="Y106" s="88"/>
      <c r="Z106" s="87"/>
      <c r="AB106" s="37">
        <f t="shared" si="76"/>
        <v>6</v>
      </c>
    </row>
    <row r="107" spans="1:28" ht="12.75">
      <c r="A107" s="89" t="s">
        <v>249</v>
      </c>
      <c r="B107" s="69">
        <f t="shared" si="74"/>
        <v>4</v>
      </c>
      <c r="C107" s="86">
        <v>4</v>
      </c>
      <c r="D107" s="68">
        <f t="shared" si="66"/>
        <v>0</v>
      </c>
      <c r="E107" s="85"/>
      <c r="F107" s="86"/>
      <c r="G107" s="68" t="str">
        <f t="shared" si="67"/>
        <v>0</v>
      </c>
      <c r="H107" s="85"/>
      <c r="I107" s="101">
        <f t="shared" si="75"/>
        <v>0</v>
      </c>
      <c r="J107" s="101">
        <f t="shared" si="68"/>
        <v>0</v>
      </c>
      <c r="K107" s="87"/>
      <c r="L107" s="68" t="str">
        <f t="shared" si="69"/>
        <v>0</v>
      </c>
      <c r="M107" s="86">
        <v>2.5</v>
      </c>
      <c r="N107" s="68">
        <f t="shared" si="70"/>
        <v>9</v>
      </c>
      <c r="O107" s="85"/>
      <c r="P107" s="88"/>
      <c r="Q107" s="68" t="str">
        <f t="shared" si="71"/>
        <v>0</v>
      </c>
      <c r="R107" s="71"/>
      <c r="S107" s="88"/>
      <c r="T107" s="68" t="str">
        <f t="shared" si="72"/>
        <v>0</v>
      </c>
      <c r="V107" s="88"/>
      <c r="W107" s="68" t="str">
        <f t="shared" si="73"/>
        <v>0</v>
      </c>
      <c r="X107" s="1"/>
      <c r="Y107" s="88"/>
      <c r="Z107" s="87"/>
      <c r="AB107" s="37">
        <f t="shared" si="76"/>
        <v>9</v>
      </c>
    </row>
    <row r="108" spans="1:28" ht="12.75">
      <c r="A108" s="89" t="s">
        <v>249</v>
      </c>
      <c r="B108" s="69">
        <f t="shared" si="74"/>
        <v>4</v>
      </c>
      <c r="C108" s="86">
        <v>4</v>
      </c>
      <c r="D108" s="68">
        <f t="shared" si="66"/>
        <v>0</v>
      </c>
      <c r="E108" s="85"/>
      <c r="F108" s="86"/>
      <c r="G108" s="68" t="str">
        <f t="shared" si="67"/>
        <v>0</v>
      </c>
      <c r="H108" s="85"/>
      <c r="I108" s="101">
        <f t="shared" si="75"/>
        <v>0</v>
      </c>
      <c r="J108" s="101">
        <f t="shared" si="68"/>
        <v>0</v>
      </c>
      <c r="K108" s="87"/>
      <c r="L108" s="68" t="str">
        <f t="shared" si="69"/>
        <v>0</v>
      </c>
      <c r="M108" s="86">
        <v>3</v>
      </c>
      <c r="N108" s="68">
        <f t="shared" si="70"/>
        <v>12</v>
      </c>
      <c r="O108" s="85"/>
      <c r="P108" s="88"/>
      <c r="Q108" s="68" t="str">
        <f t="shared" si="71"/>
        <v>0</v>
      </c>
      <c r="R108" s="71"/>
      <c r="S108" s="88"/>
      <c r="T108" s="68" t="str">
        <f t="shared" si="72"/>
        <v>0</v>
      </c>
      <c r="V108" s="88"/>
      <c r="W108" s="68" t="str">
        <f t="shared" si="73"/>
        <v>0</v>
      </c>
      <c r="X108" s="1"/>
      <c r="Y108" s="88"/>
      <c r="Z108" s="87"/>
      <c r="AB108" s="37">
        <f t="shared" si="76"/>
        <v>12</v>
      </c>
    </row>
    <row r="109" spans="1:28" ht="12.75">
      <c r="A109" s="89" t="s">
        <v>249</v>
      </c>
      <c r="B109" s="69">
        <f t="shared" si="74"/>
        <v>5</v>
      </c>
      <c r="C109" s="86">
        <v>5</v>
      </c>
      <c r="D109" s="68">
        <f aca="true" t="shared" si="77" ref="D109:D120">IF(C109="","0",VLOOKUP(C109,$C$4:$D$10,2))</f>
        <v>2</v>
      </c>
      <c r="E109" s="85"/>
      <c r="F109" s="86"/>
      <c r="G109" s="68" t="str">
        <f aca="true" t="shared" si="78" ref="G109:G120">IF(F109="","0",VLOOKUP(F109,$F$4:$G$7,2))</f>
        <v>0</v>
      </c>
      <c r="H109" s="85"/>
      <c r="I109" s="101">
        <f t="shared" si="75"/>
        <v>0</v>
      </c>
      <c r="J109" s="101">
        <f aca="true" t="shared" si="79" ref="J109:J120">SUM(I109)*2</f>
        <v>0</v>
      </c>
      <c r="K109" s="87"/>
      <c r="L109" s="68" t="str">
        <f aca="true" t="shared" si="80" ref="L109:L120">IF(K109="","0",VLOOKUP(K109,$K$4:$L$11,2))</f>
        <v>0</v>
      </c>
      <c r="M109" s="86">
        <v>0.5</v>
      </c>
      <c r="N109" s="68">
        <f aca="true" t="shared" si="81" ref="N109:N120">IF(M109="","0",VLOOKUP(M109,$M$4:$N$13,2))</f>
        <v>2</v>
      </c>
      <c r="O109" s="85"/>
      <c r="P109" s="88"/>
      <c r="Q109" s="68" t="str">
        <f aca="true" t="shared" si="82" ref="Q109:Q120">IF(P109="","0",VLOOKUP(P109,$P$4:$Q$20,2))</f>
        <v>0</v>
      </c>
      <c r="R109" s="71"/>
      <c r="S109" s="88"/>
      <c r="T109" s="68" t="str">
        <f aca="true" t="shared" si="83" ref="T109:T120">IF(S109="","0",VLOOKUP(S109,$P$4:$Q$20,2))</f>
        <v>0</v>
      </c>
      <c r="V109" s="88"/>
      <c r="W109" s="68" t="str">
        <f aca="true" t="shared" si="84" ref="W109:W120">IF(V109="","0",VLOOKUP(V109,$P$4:$Q$20,2))</f>
        <v>0</v>
      </c>
      <c r="X109" s="1"/>
      <c r="Y109" s="88"/>
      <c r="Z109" s="87"/>
      <c r="AB109" s="37">
        <f t="shared" si="76"/>
        <v>4</v>
      </c>
    </row>
    <row r="110" spans="1:28" ht="12.75">
      <c r="A110" s="89" t="s">
        <v>249</v>
      </c>
      <c r="B110" s="69">
        <f t="shared" si="74"/>
        <v>5</v>
      </c>
      <c r="C110" s="86">
        <v>5</v>
      </c>
      <c r="D110" s="68">
        <f t="shared" si="77"/>
        <v>2</v>
      </c>
      <c r="E110" s="85"/>
      <c r="F110" s="86"/>
      <c r="G110" s="68" t="str">
        <f t="shared" si="78"/>
        <v>0</v>
      </c>
      <c r="H110" s="85"/>
      <c r="I110" s="101">
        <f t="shared" si="75"/>
        <v>0</v>
      </c>
      <c r="J110" s="101">
        <f t="shared" si="79"/>
        <v>0</v>
      </c>
      <c r="K110" s="87"/>
      <c r="L110" s="68" t="str">
        <f t="shared" si="80"/>
        <v>0</v>
      </c>
      <c r="M110" s="86">
        <v>1</v>
      </c>
      <c r="N110" s="68">
        <f t="shared" si="81"/>
        <v>3</v>
      </c>
      <c r="O110" s="85"/>
      <c r="P110" s="88"/>
      <c r="Q110" s="68" t="str">
        <f t="shared" si="82"/>
        <v>0</v>
      </c>
      <c r="R110" s="71"/>
      <c r="S110" s="88"/>
      <c r="T110" s="68" t="str">
        <f t="shared" si="83"/>
        <v>0</v>
      </c>
      <c r="V110" s="88"/>
      <c r="W110" s="68" t="str">
        <f t="shared" si="84"/>
        <v>0</v>
      </c>
      <c r="X110" s="1"/>
      <c r="Y110" s="88"/>
      <c r="Z110" s="87"/>
      <c r="AB110" s="37">
        <f t="shared" si="76"/>
        <v>5</v>
      </c>
    </row>
    <row r="111" spans="1:28" ht="12.75">
      <c r="A111" s="89" t="s">
        <v>249</v>
      </c>
      <c r="B111" s="69">
        <f t="shared" si="74"/>
        <v>5</v>
      </c>
      <c r="C111" s="86">
        <v>5</v>
      </c>
      <c r="D111" s="68">
        <f t="shared" si="77"/>
        <v>2</v>
      </c>
      <c r="E111" s="85"/>
      <c r="F111" s="86"/>
      <c r="G111" s="68" t="str">
        <f t="shared" si="78"/>
        <v>0</v>
      </c>
      <c r="H111" s="85"/>
      <c r="I111" s="101">
        <f t="shared" si="75"/>
        <v>0</v>
      </c>
      <c r="J111" s="101">
        <f t="shared" si="79"/>
        <v>0</v>
      </c>
      <c r="K111" s="87"/>
      <c r="L111" s="68" t="str">
        <f t="shared" si="80"/>
        <v>0</v>
      </c>
      <c r="M111" s="86">
        <v>1.5</v>
      </c>
      <c r="N111" s="68">
        <f t="shared" si="81"/>
        <v>4</v>
      </c>
      <c r="O111" s="85"/>
      <c r="P111" s="88"/>
      <c r="Q111" s="68" t="str">
        <f t="shared" si="82"/>
        <v>0</v>
      </c>
      <c r="R111" s="71"/>
      <c r="S111" s="88"/>
      <c r="T111" s="68" t="str">
        <f t="shared" si="83"/>
        <v>0</v>
      </c>
      <c r="V111" s="88"/>
      <c r="W111" s="68" t="str">
        <f t="shared" si="84"/>
        <v>0</v>
      </c>
      <c r="X111" s="1"/>
      <c r="Y111" s="88"/>
      <c r="Z111" s="87"/>
      <c r="AB111" s="37">
        <f t="shared" si="76"/>
        <v>6</v>
      </c>
    </row>
    <row r="112" spans="1:28" ht="12.75">
      <c r="A112" s="89" t="s">
        <v>249</v>
      </c>
      <c r="B112" s="69">
        <f t="shared" si="74"/>
        <v>5</v>
      </c>
      <c r="C112" s="86">
        <v>5</v>
      </c>
      <c r="D112" s="68">
        <f t="shared" si="77"/>
        <v>2</v>
      </c>
      <c r="E112" s="85"/>
      <c r="F112" s="86"/>
      <c r="G112" s="68" t="str">
        <f t="shared" si="78"/>
        <v>0</v>
      </c>
      <c r="H112" s="85"/>
      <c r="I112" s="101">
        <f t="shared" si="75"/>
        <v>0</v>
      </c>
      <c r="J112" s="101">
        <f t="shared" si="79"/>
        <v>0</v>
      </c>
      <c r="K112" s="87"/>
      <c r="L112" s="68" t="str">
        <f t="shared" si="80"/>
        <v>0</v>
      </c>
      <c r="M112" s="86">
        <v>2</v>
      </c>
      <c r="N112" s="68">
        <f t="shared" si="81"/>
        <v>6</v>
      </c>
      <c r="O112" s="85"/>
      <c r="P112" s="88"/>
      <c r="Q112" s="68" t="str">
        <f t="shared" si="82"/>
        <v>0</v>
      </c>
      <c r="R112" s="71"/>
      <c r="S112" s="88"/>
      <c r="T112" s="68" t="str">
        <f t="shared" si="83"/>
        <v>0</v>
      </c>
      <c r="V112" s="88"/>
      <c r="W112" s="68" t="str">
        <f t="shared" si="84"/>
        <v>0</v>
      </c>
      <c r="X112" s="1"/>
      <c r="Y112" s="88"/>
      <c r="Z112" s="87"/>
      <c r="AB112" s="37">
        <f t="shared" si="76"/>
        <v>8</v>
      </c>
    </row>
    <row r="113" spans="1:28" ht="12.75">
      <c r="A113" s="89" t="s">
        <v>249</v>
      </c>
      <c r="B113" s="69">
        <f t="shared" si="74"/>
        <v>5</v>
      </c>
      <c r="C113" s="86">
        <v>5</v>
      </c>
      <c r="D113" s="68">
        <f t="shared" si="77"/>
        <v>2</v>
      </c>
      <c r="E113" s="85"/>
      <c r="F113" s="86"/>
      <c r="G113" s="68" t="str">
        <f t="shared" si="78"/>
        <v>0</v>
      </c>
      <c r="H113" s="85"/>
      <c r="I113" s="101">
        <f t="shared" si="75"/>
        <v>0</v>
      </c>
      <c r="J113" s="101">
        <f t="shared" si="79"/>
        <v>0</v>
      </c>
      <c r="K113" s="87"/>
      <c r="L113" s="68" t="str">
        <f t="shared" si="80"/>
        <v>0</v>
      </c>
      <c r="M113" s="86">
        <v>2.5</v>
      </c>
      <c r="N113" s="68">
        <f t="shared" si="81"/>
        <v>9</v>
      </c>
      <c r="O113" s="85"/>
      <c r="P113" s="88"/>
      <c r="Q113" s="68" t="str">
        <f t="shared" si="82"/>
        <v>0</v>
      </c>
      <c r="R113" s="71"/>
      <c r="S113" s="88"/>
      <c r="T113" s="68" t="str">
        <f t="shared" si="83"/>
        <v>0</v>
      </c>
      <c r="V113" s="88"/>
      <c r="W113" s="68" t="str">
        <f t="shared" si="84"/>
        <v>0</v>
      </c>
      <c r="X113" s="1"/>
      <c r="Y113" s="88"/>
      <c r="Z113" s="87"/>
      <c r="AB113" s="37">
        <f t="shared" si="76"/>
        <v>11</v>
      </c>
    </row>
    <row r="114" spans="1:28" ht="12.75">
      <c r="A114" s="89" t="s">
        <v>249</v>
      </c>
      <c r="B114" s="69">
        <f t="shared" si="74"/>
        <v>5</v>
      </c>
      <c r="C114" s="86">
        <v>5</v>
      </c>
      <c r="D114" s="68">
        <f t="shared" si="77"/>
        <v>2</v>
      </c>
      <c r="E114" s="85"/>
      <c r="F114" s="86"/>
      <c r="G114" s="68" t="str">
        <f t="shared" si="78"/>
        <v>0</v>
      </c>
      <c r="H114" s="85"/>
      <c r="I114" s="101">
        <f t="shared" si="75"/>
        <v>0</v>
      </c>
      <c r="J114" s="101">
        <f t="shared" si="79"/>
        <v>0</v>
      </c>
      <c r="K114" s="87"/>
      <c r="L114" s="68" t="str">
        <f t="shared" si="80"/>
        <v>0</v>
      </c>
      <c r="M114" s="86">
        <v>3</v>
      </c>
      <c r="N114" s="68">
        <f t="shared" si="81"/>
        <v>12</v>
      </c>
      <c r="O114" s="85"/>
      <c r="P114" s="88"/>
      <c r="Q114" s="68" t="str">
        <f t="shared" si="82"/>
        <v>0</v>
      </c>
      <c r="R114" s="71"/>
      <c r="S114" s="88"/>
      <c r="T114" s="68" t="str">
        <f t="shared" si="83"/>
        <v>0</v>
      </c>
      <c r="V114" s="88"/>
      <c r="W114" s="68" t="str">
        <f t="shared" si="84"/>
        <v>0</v>
      </c>
      <c r="X114" s="1"/>
      <c r="Y114" s="88"/>
      <c r="Z114" s="87"/>
      <c r="AB114" s="37">
        <f t="shared" si="76"/>
        <v>14</v>
      </c>
    </row>
    <row r="115" spans="1:28" ht="12.75">
      <c r="A115" s="89" t="s">
        <v>249</v>
      </c>
      <c r="B115" s="69">
        <f t="shared" si="74"/>
        <v>6</v>
      </c>
      <c r="C115" s="86">
        <v>6</v>
      </c>
      <c r="D115" s="68">
        <f t="shared" si="77"/>
        <v>4</v>
      </c>
      <c r="E115" s="85"/>
      <c r="F115" s="86"/>
      <c r="G115" s="68" t="str">
        <f t="shared" si="78"/>
        <v>0</v>
      </c>
      <c r="H115" s="85"/>
      <c r="I115" s="101">
        <f t="shared" si="75"/>
        <v>0</v>
      </c>
      <c r="J115" s="101">
        <f t="shared" si="79"/>
        <v>0</v>
      </c>
      <c r="K115" s="87"/>
      <c r="L115" s="68" t="str">
        <f t="shared" si="80"/>
        <v>0</v>
      </c>
      <c r="M115" s="86">
        <v>0.5</v>
      </c>
      <c r="N115" s="68">
        <f t="shared" si="81"/>
        <v>2</v>
      </c>
      <c r="O115" s="85"/>
      <c r="P115" s="88"/>
      <c r="Q115" s="68" t="str">
        <f t="shared" si="82"/>
        <v>0</v>
      </c>
      <c r="R115" s="71"/>
      <c r="S115" s="88"/>
      <c r="T115" s="68" t="str">
        <f t="shared" si="83"/>
        <v>0</v>
      </c>
      <c r="V115" s="88"/>
      <c r="W115" s="68" t="str">
        <f t="shared" si="84"/>
        <v>0</v>
      </c>
      <c r="X115" s="1"/>
      <c r="Y115" s="88"/>
      <c r="Z115" s="87"/>
      <c r="AB115" s="37">
        <f t="shared" si="76"/>
        <v>6</v>
      </c>
    </row>
    <row r="116" spans="1:28" ht="12.75">
      <c r="A116" s="89" t="s">
        <v>249</v>
      </c>
      <c r="B116" s="69">
        <f t="shared" si="74"/>
        <v>6</v>
      </c>
      <c r="C116" s="86">
        <v>6</v>
      </c>
      <c r="D116" s="68">
        <f t="shared" si="77"/>
        <v>4</v>
      </c>
      <c r="E116" s="85"/>
      <c r="F116" s="86"/>
      <c r="G116" s="68" t="str">
        <f t="shared" si="78"/>
        <v>0</v>
      </c>
      <c r="H116" s="85"/>
      <c r="I116" s="101">
        <f t="shared" si="75"/>
        <v>0</v>
      </c>
      <c r="J116" s="101">
        <f t="shared" si="79"/>
        <v>0</v>
      </c>
      <c r="K116" s="87"/>
      <c r="L116" s="68" t="str">
        <f t="shared" si="80"/>
        <v>0</v>
      </c>
      <c r="M116" s="86">
        <v>1</v>
      </c>
      <c r="N116" s="68">
        <f t="shared" si="81"/>
        <v>3</v>
      </c>
      <c r="O116" s="85"/>
      <c r="P116" s="88"/>
      <c r="Q116" s="68" t="str">
        <f t="shared" si="82"/>
        <v>0</v>
      </c>
      <c r="R116" s="71"/>
      <c r="S116" s="88"/>
      <c r="T116" s="68" t="str">
        <f t="shared" si="83"/>
        <v>0</v>
      </c>
      <c r="V116" s="88"/>
      <c r="W116" s="68" t="str">
        <f t="shared" si="84"/>
        <v>0</v>
      </c>
      <c r="X116" s="1"/>
      <c r="Y116" s="88"/>
      <c r="Z116" s="87"/>
      <c r="AB116" s="37">
        <f t="shared" si="76"/>
        <v>7</v>
      </c>
    </row>
    <row r="117" spans="1:28" ht="12.75">
      <c r="A117" s="89" t="s">
        <v>249</v>
      </c>
      <c r="B117" s="69">
        <f t="shared" si="74"/>
        <v>6</v>
      </c>
      <c r="C117" s="86">
        <v>6</v>
      </c>
      <c r="D117" s="68">
        <f t="shared" si="77"/>
        <v>4</v>
      </c>
      <c r="E117" s="85"/>
      <c r="F117" s="86"/>
      <c r="G117" s="68" t="str">
        <f t="shared" si="78"/>
        <v>0</v>
      </c>
      <c r="H117" s="85"/>
      <c r="I117" s="101">
        <f t="shared" si="75"/>
        <v>0</v>
      </c>
      <c r="J117" s="101">
        <f t="shared" si="79"/>
        <v>0</v>
      </c>
      <c r="K117" s="87"/>
      <c r="L117" s="68" t="str">
        <f t="shared" si="80"/>
        <v>0</v>
      </c>
      <c r="M117" s="86">
        <v>1.5</v>
      </c>
      <c r="N117" s="68">
        <f t="shared" si="81"/>
        <v>4</v>
      </c>
      <c r="O117" s="85"/>
      <c r="P117" s="88"/>
      <c r="Q117" s="68" t="str">
        <f t="shared" si="82"/>
        <v>0</v>
      </c>
      <c r="R117" s="71"/>
      <c r="S117" s="88"/>
      <c r="T117" s="68" t="str">
        <f t="shared" si="83"/>
        <v>0</v>
      </c>
      <c r="V117" s="88"/>
      <c r="W117" s="68" t="str">
        <f t="shared" si="84"/>
        <v>0</v>
      </c>
      <c r="X117" s="1"/>
      <c r="Y117" s="88"/>
      <c r="Z117" s="87"/>
      <c r="AB117" s="37">
        <f t="shared" si="76"/>
        <v>8</v>
      </c>
    </row>
    <row r="118" spans="1:28" ht="12.75">
      <c r="A118" s="89" t="s">
        <v>249</v>
      </c>
      <c r="B118" s="69">
        <f t="shared" si="74"/>
        <v>6</v>
      </c>
      <c r="C118" s="86">
        <v>6</v>
      </c>
      <c r="D118" s="68">
        <f t="shared" si="77"/>
        <v>4</v>
      </c>
      <c r="E118" s="85"/>
      <c r="F118" s="86"/>
      <c r="G118" s="68" t="str">
        <f t="shared" si="78"/>
        <v>0</v>
      </c>
      <c r="H118" s="85"/>
      <c r="I118" s="101">
        <f t="shared" si="75"/>
        <v>0</v>
      </c>
      <c r="J118" s="101">
        <f t="shared" si="79"/>
        <v>0</v>
      </c>
      <c r="K118" s="87"/>
      <c r="L118" s="68" t="str">
        <f t="shared" si="80"/>
        <v>0</v>
      </c>
      <c r="M118" s="86">
        <v>2</v>
      </c>
      <c r="N118" s="68">
        <f t="shared" si="81"/>
        <v>6</v>
      </c>
      <c r="O118" s="85"/>
      <c r="P118" s="88"/>
      <c r="Q118" s="68" t="str">
        <f t="shared" si="82"/>
        <v>0</v>
      </c>
      <c r="R118" s="71"/>
      <c r="S118" s="88"/>
      <c r="T118" s="68" t="str">
        <f t="shared" si="83"/>
        <v>0</v>
      </c>
      <c r="V118" s="88"/>
      <c r="W118" s="68" t="str">
        <f t="shared" si="84"/>
        <v>0</v>
      </c>
      <c r="X118" s="1"/>
      <c r="Y118" s="88"/>
      <c r="Z118" s="87"/>
      <c r="AB118" s="37">
        <f t="shared" si="76"/>
        <v>10</v>
      </c>
    </row>
    <row r="119" spans="1:28" ht="12.75">
      <c r="A119" s="89" t="s">
        <v>249</v>
      </c>
      <c r="B119" s="69">
        <f t="shared" si="74"/>
        <v>6</v>
      </c>
      <c r="C119" s="86">
        <v>6</v>
      </c>
      <c r="D119" s="68">
        <f t="shared" si="77"/>
        <v>4</v>
      </c>
      <c r="E119" s="85"/>
      <c r="F119" s="86"/>
      <c r="G119" s="68" t="str">
        <f t="shared" si="78"/>
        <v>0</v>
      </c>
      <c r="H119" s="85"/>
      <c r="I119" s="101">
        <f t="shared" si="75"/>
        <v>0</v>
      </c>
      <c r="J119" s="101">
        <f t="shared" si="79"/>
        <v>0</v>
      </c>
      <c r="K119" s="87"/>
      <c r="L119" s="68" t="str">
        <f t="shared" si="80"/>
        <v>0</v>
      </c>
      <c r="M119" s="86">
        <v>2.5</v>
      </c>
      <c r="N119" s="68">
        <f t="shared" si="81"/>
        <v>9</v>
      </c>
      <c r="O119" s="85"/>
      <c r="P119" s="88"/>
      <c r="Q119" s="68" t="str">
        <f t="shared" si="82"/>
        <v>0</v>
      </c>
      <c r="R119" s="71"/>
      <c r="S119" s="88"/>
      <c r="T119" s="68" t="str">
        <f t="shared" si="83"/>
        <v>0</v>
      </c>
      <c r="V119" s="88"/>
      <c r="W119" s="68" t="str">
        <f t="shared" si="84"/>
        <v>0</v>
      </c>
      <c r="X119" s="1"/>
      <c r="Y119" s="88"/>
      <c r="Z119" s="87"/>
      <c r="AB119" s="37">
        <f t="shared" si="76"/>
        <v>13</v>
      </c>
    </row>
    <row r="120" spans="1:28" ht="12.75">
      <c r="A120" s="89" t="s">
        <v>249</v>
      </c>
      <c r="B120" s="69">
        <f t="shared" si="74"/>
        <v>6</v>
      </c>
      <c r="C120" s="86">
        <v>6</v>
      </c>
      <c r="D120" s="68">
        <f t="shared" si="77"/>
        <v>4</v>
      </c>
      <c r="E120" s="85"/>
      <c r="F120" s="86"/>
      <c r="G120" s="68" t="str">
        <f t="shared" si="78"/>
        <v>0</v>
      </c>
      <c r="H120" s="85"/>
      <c r="I120" s="101">
        <f t="shared" si="75"/>
        <v>0</v>
      </c>
      <c r="J120" s="101">
        <f t="shared" si="79"/>
        <v>0</v>
      </c>
      <c r="K120" s="87"/>
      <c r="L120" s="68" t="str">
        <f t="shared" si="80"/>
        <v>0</v>
      </c>
      <c r="M120" s="86">
        <v>3</v>
      </c>
      <c r="N120" s="68">
        <f t="shared" si="81"/>
        <v>12</v>
      </c>
      <c r="O120" s="85"/>
      <c r="P120" s="88"/>
      <c r="Q120" s="68" t="str">
        <f t="shared" si="82"/>
        <v>0</v>
      </c>
      <c r="R120" s="71"/>
      <c r="S120" s="88"/>
      <c r="T120" s="68" t="str">
        <f t="shared" si="83"/>
        <v>0</v>
      </c>
      <c r="V120" s="88"/>
      <c r="W120" s="68" t="str">
        <f t="shared" si="84"/>
        <v>0</v>
      </c>
      <c r="X120" s="1"/>
      <c r="Y120" s="88"/>
      <c r="Z120" s="87"/>
      <c r="AB120" s="37">
        <f t="shared" si="76"/>
        <v>16</v>
      </c>
    </row>
  </sheetData>
  <printOptions/>
  <pageMargins left="0.39" right="0.38" top="0.47" bottom="0.51" header="0.32" footer="0.55"/>
  <pageSetup fitToHeight="1" fitToWidth="1"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91"/>
  <sheetViews>
    <sheetView zoomScale="80" zoomScaleNormal="80" workbookViewId="0" topLeftCell="A1">
      <selection activeCell="A76" sqref="A76:IV76"/>
    </sheetView>
  </sheetViews>
  <sheetFormatPr defaultColWidth="9.140625" defaultRowHeight="12.75"/>
  <cols>
    <col min="1" max="1" width="21.00390625" style="0" customWidth="1"/>
    <col min="2" max="4" width="5.140625" style="1" customWidth="1"/>
    <col min="5" max="5" width="1.1484375" style="90" customWidth="1"/>
    <col min="6" max="6" width="3.57421875" style="1" customWidth="1"/>
    <col min="7" max="7" width="4.8515625" style="1" customWidth="1"/>
    <col min="8" max="8" width="1.28515625" style="32" customWidth="1"/>
    <col min="9" max="10" width="3.57421875" style="24" customWidth="1"/>
    <col min="11" max="11" width="6.7109375" style="3" customWidth="1"/>
    <col min="12" max="12" width="6.28125" style="1" customWidth="1"/>
    <col min="13" max="13" width="5.57421875" style="1" customWidth="1"/>
    <col min="14" max="14" width="4.8515625" style="1" customWidth="1"/>
    <col min="15" max="15" width="1.28515625" style="32" customWidth="1"/>
    <col min="16" max="16" width="13.7109375" style="27" customWidth="1"/>
    <col min="17" max="17" width="5.421875" style="1" customWidth="1"/>
    <col min="18" max="18" width="1.28515625" style="1" customWidth="1"/>
    <col min="19" max="19" width="13.7109375" style="0" customWidth="1"/>
    <col min="20" max="20" width="5.421875" style="1" customWidth="1"/>
    <col min="21" max="21" width="1.28515625" style="1" customWidth="1"/>
    <col min="22" max="22" width="13.7109375" style="0" customWidth="1"/>
    <col min="23" max="23" width="5.57421875" style="0" customWidth="1"/>
    <col min="24" max="24" width="1.421875" style="0" customWidth="1"/>
    <col min="25" max="25" width="15.7109375" style="0" customWidth="1"/>
    <col min="26" max="26" width="5.57421875" style="0" customWidth="1"/>
    <col min="27" max="27" width="2.57421875" style="0" customWidth="1"/>
    <col min="28" max="28" width="7.140625" style="0" customWidth="1"/>
  </cols>
  <sheetData>
    <row r="3" spans="4:26" ht="12.75">
      <c r="D3" s="1" t="s">
        <v>4</v>
      </c>
      <c r="G3" s="1" t="s">
        <v>142</v>
      </c>
      <c r="K3" s="1" t="s">
        <v>123</v>
      </c>
      <c r="L3" s="1" t="s">
        <v>124</v>
      </c>
      <c r="N3" s="1" t="s">
        <v>125</v>
      </c>
      <c r="P3" s="27" t="s">
        <v>127</v>
      </c>
      <c r="Q3" s="1" t="s">
        <v>128</v>
      </c>
      <c r="R3" s="27"/>
      <c r="S3" s="27" t="s">
        <v>127</v>
      </c>
      <c r="T3" s="1" t="s">
        <v>128</v>
      </c>
      <c r="V3" s="27" t="s">
        <v>127</v>
      </c>
      <c r="W3" s="1" t="s">
        <v>128</v>
      </c>
      <c r="X3" s="1"/>
      <c r="Y3" s="27" t="s">
        <v>196</v>
      </c>
      <c r="Z3" s="1" t="s">
        <v>128</v>
      </c>
    </row>
    <row r="4" spans="1:28" ht="12.75">
      <c r="A4" s="61" t="s">
        <v>129</v>
      </c>
      <c r="B4" s="1" t="s">
        <v>110</v>
      </c>
      <c r="C4" s="1" t="s">
        <v>4</v>
      </c>
      <c r="D4" s="1" t="s">
        <v>126</v>
      </c>
      <c r="F4" s="1" t="s">
        <v>142</v>
      </c>
      <c r="G4" s="1" t="s">
        <v>126</v>
      </c>
      <c r="I4" s="24" t="s">
        <v>143</v>
      </c>
      <c r="J4" s="24" t="s">
        <v>111</v>
      </c>
      <c r="K4" s="1" t="s">
        <v>124</v>
      </c>
      <c r="L4" s="1" t="s">
        <v>126</v>
      </c>
      <c r="M4" s="1" t="s">
        <v>144</v>
      </c>
      <c r="N4" s="1" t="s">
        <v>126</v>
      </c>
      <c r="P4" s="27" t="s">
        <v>43</v>
      </c>
      <c r="Q4" s="1" t="s">
        <v>126</v>
      </c>
      <c r="R4" s="27"/>
      <c r="S4" s="27" t="s">
        <v>43</v>
      </c>
      <c r="T4" s="1" t="s">
        <v>126</v>
      </c>
      <c r="V4" s="27" t="s">
        <v>43</v>
      </c>
      <c r="W4" s="1" t="s">
        <v>126</v>
      </c>
      <c r="X4" s="1"/>
      <c r="Y4" s="27" t="s">
        <v>43</v>
      </c>
      <c r="Z4" s="1" t="s">
        <v>126</v>
      </c>
      <c r="AB4" s="3" t="s">
        <v>130</v>
      </c>
    </row>
    <row r="5" spans="1:28" ht="12.75">
      <c r="A5" s="89"/>
      <c r="B5" s="69">
        <f>SUM(C5)</f>
        <v>3</v>
      </c>
      <c r="C5" s="86">
        <v>3</v>
      </c>
      <c r="D5" s="68">
        <f>IF(C5="","0",VLOOKUP(C5,RangedCombat!$C$4:$D$10,2))</f>
        <v>-1</v>
      </c>
      <c r="E5" s="85"/>
      <c r="F5" s="86"/>
      <c r="G5" s="68" t="str">
        <f>IF(F5="","0",VLOOKUP(F5,RangedCombat!$F$4:$G$7,2))</f>
        <v>0</v>
      </c>
      <c r="H5" s="85"/>
      <c r="I5" s="101">
        <f>SUM(K5)/3</f>
        <v>3</v>
      </c>
      <c r="J5" s="101">
        <f>SUM(I5)*2</f>
        <v>6</v>
      </c>
      <c r="K5" s="87">
        <v>9</v>
      </c>
      <c r="L5" s="68">
        <f>IF(K5="","0",VLOOKUP(K5,RangedCombat!$K$4:$L$11,2))</f>
        <v>-1</v>
      </c>
      <c r="M5" s="86"/>
      <c r="N5" s="68" t="str">
        <f>IF(M5="","0",VLOOKUP(M5,RangedCombat!$M$4:$N$13,2))</f>
        <v>0</v>
      </c>
      <c r="O5" s="85"/>
      <c r="P5" s="88"/>
      <c r="Q5" s="68" t="str">
        <f>IF(P5="","0",VLOOKUP(P5,RangedCombat!$P$4:$Q$12,2))</f>
        <v>0</v>
      </c>
      <c r="R5" s="71"/>
      <c r="S5" s="88"/>
      <c r="T5" s="68" t="str">
        <f>IF(S5="","0",VLOOKUP(S5,RangedCombat!$P$4:$Q$12,2))</f>
        <v>0</v>
      </c>
      <c r="V5" s="88"/>
      <c r="W5" s="68" t="str">
        <f>IF(V5="","0",VLOOKUP(V5,RangedCombat!$P$4:$Q$12,2))</f>
        <v>0</v>
      </c>
      <c r="X5" s="1"/>
      <c r="Y5" s="88"/>
      <c r="Z5" s="87"/>
      <c r="AB5" s="37">
        <f>SUM(D5+G5+L5+N5+Q5+T5+W5+Z5)</f>
        <v>-2</v>
      </c>
    </row>
    <row r="6" spans="1:28" ht="12.75">
      <c r="A6" s="89"/>
      <c r="B6" s="69">
        <f aca="true" t="shared" si="0" ref="B6:B43">SUM(C6)</f>
        <v>3</v>
      </c>
      <c r="C6" s="86">
        <v>3</v>
      </c>
      <c r="D6" s="68">
        <f>IF(C6="","0",VLOOKUP(C6,RangedCombat!$C$4:$D$10,2))</f>
        <v>-1</v>
      </c>
      <c r="E6" s="85"/>
      <c r="F6" s="86"/>
      <c r="G6" s="68" t="str">
        <f>IF(F6="","0",VLOOKUP(F6,RangedCombat!$F$4:$G$7,2))</f>
        <v>0</v>
      </c>
      <c r="H6" s="85"/>
      <c r="I6" s="101">
        <f aca="true" t="shared" si="1" ref="I6:I43">SUM(K6)/3</f>
        <v>4</v>
      </c>
      <c r="J6" s="101">
        <f aca="true" t="shared" si="2" ref="J6:J74">SUM(I6)*2</f>
        <v>8</v>
      </c>
      <c r="K6" s="87">
        <v>12</v>
      </c>
      <c r="L6" s="68">
        <f>IF(K6="","0",VLOOKUP(K6,RangedCombat!$K$4:$L$11,2))</f>
        <v>0</v>
      </c>
      <c r="M6" s="86"/>
      <c r="N6" s="68" t="str">
        <f>IF(M6="","0",VLOOKUP(M6,RangedCombat!$M$4:$N$13,2))</f>
        <v>0</v>
      </c>
      <c r="O6" s="85"/>
      <c r="P6" s="88"/>
      <c r="Q6" s="68" t="str">
        <f>IF(P6="","0",VLOOKUP(P6,RangedCombat!$P$4:$Q$12,2))</f>
        <v>0</v>
      </c>
      <c r="R6" s="71"/>
      <c r="S6" s="88"/>
      <c r="T6" s="68" t="str">
        <f>IF(S6="","0",VLOOKUP(S6,RangedCombat!$P$4:$Q$12,2))</f>
        <v>0</v>
      </c>
      <c r="V6" s="88"/>
      <c r="W6" s="68" t="str">
        <f>IF(V6="","0",VLOOKUP(V6,RangedCombat!$P$4:$Q$12,2))</f>
        <v>0</v>
      </c>
      <c r="X6" s="1"/>
      <c r="Y6" s="88"/>
      <c r="Z6" s="87"/>
      <c r="AB6" s="37">
        <f aca="true" t="shared" si="3" ref="AB6:AB43">SUM(D6+G6+L6+N6+Q6+T6+W6+Z6)</f>
        <v>-1</v>
      </c>
    </row>
    <row r="7" spans="1:28" ht="12.75">
      <c r="A7" s="89"/>
      <c r="B7" s="69">
        <f t="shared" si="0"/>
        <v>3</v>
      </c>
      <c r="C7" s="86">
        <v>3</v>
      </c>
      <c r="D7" s="68">
        <f>IF(C7="","0",VLOOKUP(C7,RangedCombat!$C$4:$D$10,2))</f>
        <v>-1</v>
      </c>
      <c r="E7" s="85"/>
      <c r="F7" s="86"/>
      <c r="G7" s="68" t="str">
        <f>IF(F7="","0",VLOOKUP(F7,RangedCombat!$F$4:$G$7,2))</f>
        <v>0</v>
      </c>
      <c r="H7" s="85"/>
      <c r="I7" s="101">
        <f t="shared" si="1"/>
        <v>5</v>
      </c>
      <c r="J7" s="101">
        <f t="shared" si="2"/>
        <v>10</v>
      </c>
      <c r="K7" s="87">
        <v>15</v>
      </c>
      <c r="L7" s="68">
        <f>IF(K7="","0",VLOOKUP(K7,RangedCombat!$K$4:$L$11,2))</f>
        <v>1</v>
      </c>
      <c r="M7" s="86"/>
      <c r="N7" s="68" t="str">
        <f>IF(M7="","0",VLOOKUP(M7,RangedCombat!$M$4:$N$13,2))</f>
        <v>0</v>
      </c>
      <c r="O7" s="85"/>
      <c r="P7" s="88"/>
      <c r="Q7" s="68" t="str">
        <f>IF(P7="","0",VLOOKUP(P7,RangedCombat!$P$4:$Q$12,2))</f>
        <v>0</v>
      </c>
      <c r="R7" s="71"/>
      <c r="S7" s="88"/>
      <c r="T7" s="68" t="str">
        <f>IF(S7="","0",VLOOKUP(S7,RangedCombat!$P$4:$Q$12,2))</f>
        <v>0</v>
      </c>
      <c r="V7" s="88"/>
      <c r="W7" s="68" t="str">
        <f>IF(V7="","0",VLOOKUP(V7,RangedCombat!$P$4:$Q$12,2))</f>
        <v>0</v>
      </c>
      <c r="X7" s="1"/>
      <c r="Y7" s="88"/>
      <c r="Z7" s="87"/>
      <c r="AB7" s="37">
        <f t="shared" si="3"/>
        <v>0</v>
      </c>
    </row>
    <row r="8" spans="1:28" ht="12.75">
      <c r="A8" s="89"/>
      <c r="B8" s="69">
        <f t="shared" si="0"/>
        <v>3</v>
      </c>
      <c r="C8" s="86">
        <v>3</v>
      </c>
      <c r="D8" s="68">
        <f>IF(C8="","0",VLOOKUP(C8,RangedCombat!$C$4:$D$10,2))</f>
        <v>-1</v>
      </c>
      <c r="E8" s="85"/>
      <c r="F8" s="86"/>
      <c r="G8" s="68" t="str">
        <f>IF(F8="","0",VLOOKUP(F8,RangedCombat!$F$4:$G$7,2))</f>
        <v>0</v>
      </c>
      <c r="H8" s="85"/>
      <c r="I8" s="101">
        <f t="shared" si="1"/>
        <v>6</v>
      </c>
      <c r="J8" s="101">
        <f t="shared" si="2"/>
        <v>12</v>
      </c>
      <c r="K8" s="87">
        <v>18</v>
      </c>
      <c r="L8" s="68">
        <f>IF(K8="","0",VLOOKUP(K8,RangedCombat!$K$4:$L$11,2))</f>
        <v>2</v>
      </c>
      <c r="M8" s="86"/>
      <c r="N8" s="68" t="str">
        <f>IF(M8="","0",VLOOKUP(M8,RangedCombat!$M$4:$N$13,2))</f>
        <v>0</v>
      </c>
      <c r="O8" s="85"/>
      <c r="P8" s="88"/>
      <c r="Q8" s="68" t="str">
        <f>IF(P8="","0",VLOOKUP(P8,RangedCombat!$P$4:$Q$12,2))</f>
        <v>0</v>
      </c>
      <c r="R8" s="71"/>
      <c r="S8" s="88"/>
      <c r="T8" s="68" t="str">
        <f>IF(S8="","0",VLOOKUP(S8,RangedCombat!$P$4:$Q$12,2))</f>
        <v>0</v>
      </c>
      <c r="V8" s="88"/>
      <c r="W8" s="68" t="str">
        <f>IF(V8="","0",VLOOKUP(V8,RangedCombat!$P$4:$Q$12,2))</f>
        <v>0</v>
      </c>
      <c r="X8" s="1"/>
      <c r="Y8" s="88"/>
      <c r="Z8" s="87"/>
      <c r="AB8" s="37">
        <f t="shared" si="3"/>
        <v>1</v>
      </c>
    </row>
    <row r="9" spans="1:28" ht="12.75">
      <c r="A9" s="89"/>
      <c r="B9" s="69">
        <f t="shared" si="0"/>
        <v>3</v>
      </c>
      <c r="C9" s="86">
        <v>3</v>
      </c>
      <c r="D9" s="68">
        <f>IF(C9="","0",VLOOKUP(C9,RangedCombat!$C$4:$D$10,2))</f>
        <v>-1</v>
      </c>
      <c r="E9" s="85"/>
      <c r="F9" s="86"/>
      <c r="G9" s="68" t="str">
        <f>IF(F9="","0",VLOOKUP(F9,RangedCombat!$F$4:$G$7,2))</f>
        <v>0</v>
      </c>
      <c r="H9" s="85"/>
      <c r="I9" s="101">
        <f t="shared" si="1"/>
        <v>8</v>
      </c>
      <c r="J9" s="101">
        <f t="shared" si="2"/>
        <v>16</v>
      </c>
      <c r="K9" s="87">
        <v>24</v>
      </c>
      <c r="L9" s="68">
        <f>IF(K9="","0",VLOOKUP(K9,RangedCombat!$K$4:$L$11,2))</f>
        <v>3</v>
      </c>
      <c r="M9" s="86"/>
      <c r="N9" s="68" t="str">
        <f>IF(M9="","0",VLOOKUP(M9,RangedCombat!$M$4:$N$13,2))</f>
        <v>0</v>
      </c>
      <c r="O9" s="85"/>
      <c r="P9" s="88"/>
      <c r="Q9" s="68" t="str">
        <f>IF(P9="","0",VLOOKUP(P9,RangedCombat!$P$4:$Q$12,2))</f>
        <v>0</v>
      </c>
      <c r="R9" s="71"/>
      <c r="S9" s="88"/>
      <c r="T9" s="68" t="str">
        <f>IF(S9="","0",VLOOKUP(S9,RangedCombat!$P$4:$Q$12,2))</f>
        <v>0</v>
      </c>
      <c r="V9" s="88"/>
      <c r="W9" s="68" t="str">
        <f>IF(V9="","0",VLOOKUP(V9,RangedCombat!$P$4:$Q$12,2))</f>
        <v>0</v>
      </c>
      <c r="X9" s="1"/>
      <c r="Y9" s="88"/>
      <c r="Z9" s="87"/>
      <c r="AB9" s="37">
        <f t="shared" si="3"/>
        <v>2</v>
      </c>
    </row>
    <row r="10" spans="1:28" ht="12.75">
      <c r="A10" s="89"/>
      <c r="B10" s="69">
        <f>SUM(C10)</f>
        <v>3</v>
      </c>
      <c r="C10" s="86">
        <v>3</v>
      </c>
      <c r="D10" s="68">
        <f>IF(C10="","0",VLOOKUP(C10,RangedCombat!$C$4:$D$10,2))</f>
        <v>-1</v>
      </c>
      <c r="E10" s="85"/>
      <c r="F10" s="86"/>
      <c r="G10" s="68" t="str">
        <f>IF(F10="","0",VLOOKUP(F10,RangedCombat!$F$4:$G$7,2))</f>
        <v>0</v>
      </c>
      <c r="H10" s="85"/>
      <c r="I10" s="101">
        <f>SUM(K10)/3</f>
        <v>10</v>
      </c>
      <c r="J10" s="101">
        <f t="shared" si="2"/>
        <v>20</v>
      </c>
      <c r="K10" s="87">
        <v>30</v>
      </c>
      <c r="L10" s="68">
        <f>IF(K10="","0",VLOOKUP(K10,RangedCombat!$K$4:$L$11,2))</f>
        <v>4</v>
      </c>
      <c r="M10" s="86"/>
      <c r="N10" s="68" t="str">
        <f>IF(M10="","0",VLOOKUP(M10,RangedCombat!$M$4:$N$13,2))</f>
        <v>0</v>
      </c>
      <c r="O10" s="85"/>
      <c r="P10" s="88"/>
      <c r="Q10" s="68" t="str">
        <f>IF(P10="","0",VLOOKUP(P10,RangedCombat!$P$4:$Q$12,2))</f>
        <v>0</v>
      </c>
      <c r="R10" s="71"/>
      <c r="S10" s="88"/>
      <c r="T10" s="68" t="str">
        <f>IF(S10="","0",VLOOKUP(S10,RangedCombat!$P$4:$Q$12,2))</f>
        <v>0</v>
      </c>
      <c r="V10" s="88"/>
      <c r="W10" s="68" t="str">
        <f>IF(V10="","0",VLOOKUP(V10,RangedCombat!$P$4:$Q$12,2))</f>
        <v>0</v>
      </c>
      <c r="X10" s="1"/>
      <c r="Y10" s="88"/>
      <c r="Z10" s="87"/>
      <c r="AB10" s="37">
        <f>SUM(D10+G10+L10+N10+Q10+T10+W10+Z10)</f>
        <v>3</v>
      </c>
    </row>
    <row r="11" spans="1:28" ht="12.75">
      <c r="A11" s="89"/>
      <c r="B11" s="69">
        <f t="shared" si="0"/>
        <v>3</v>
      </c>
      <c r="C11" s="86">
        <v>3</v>
      </c>
      <c r="D11" s="68">
        <f>IF(C11="","0",VLOOKUP(C11,RangedCombat!$C$4:$D$10,2))</f>
        <v>-1</v>
      </c>
      <c r="E11" s="85"/>
      <c r="F11" s="86"/>
      <c r="G11" s="68" t="str">
        <f>IF(F11="","0",VLOOKUP(F11,RangedCombat!$F$4:$G$7,2))</f>
        <v>0</v>
      </c>
      <c r="H11" s="85"/>
      <c r="I11" s="101">
        <f t="shared" si="1"/>
        <v>12</v>
      </c>
      <c r="J11" s="101">
        <f t="shared" si="2"/>
        <v>24</v>
      </c>
      <c r="K11" s="87">
        <v>36</v>
      </c>
      <c r="L11" s="68">
        <f>IF(K11="","0",VLOOKUP(K11,RangedCombat!$K$4:$L$11,2))</f>
        <v>6</v>
      </c>
      <c r="M11" s="86"/>
      <c r="N11" s="68" t="str">
        <f>IF(M11="","0",VLOOKUP(M11,RangedCombat!$M$4:$N$13,2))</f>
        <v>0</v>
      </c>
      <c r="O11" s="85"/>
      <c r="P11" s="88"/>
      <c r="Q11" s="68" t="str">
        <f>IF(P11="","0",VLOOKUP(P11,RangedCombat!$P$4:$Q$12,2))</f>
        <v>0</v>
      </c>
      <c r="R11" s="71"/>
      <c r="S11" s="88"/>
      <c r="T11" s="68" t="str">
        <f>IF(S11="","0",VLOOKUP(S11,RangedCombat!$P$4:$Q$12,2))</f>
        <v>0</v>
      </c>
      <c r="V11" s="88"/>
      <c r="W11" s="68" t="str">
        <f>IF(V11="","0",VLOOKUP(V11,RangedCombat!$P$4:$Q$12,2))</f>
        <v>0</v>
      </c>
      <c r="X11" s="1"/>
      <c r="Y11" s="88"/>
      <c r="Z11" s="87"/>
      <c r="AB11" s="37">
        <f t="shared" si="3"/>
        <v>5</v>
      </c>
    </row>
    <row r="12" spans="1:28" ht="12.75">
      <c r="A12" s="89"/>
      <c r="B12" s="69">
        <f t="shared" si="0"/>
        <v>3</v>
      </c>
      <c r="C12" s="86">
        <v>3</v>
      </c>
      <c r="D12" s="68">
        <f>IF(C12="","0",VLOOKUP(C12,RangedCombat!$C$4:$D$10,2))</f>
        <v>-1</v>
      </c>
      <c r="E12" s="85"/>
      <c r="F12" s="86"/>
      <c r="G12" s="68" t="str">
        <f>IF(F12="","0",VLOOKUP(F12,RangedCombat!$F$4:$G$7,2))</f>
        <v>0</v>
      </c>
      <c r="H12" s="85"/>
      <c r="I12" s="101">
        <f t="shared" si="1"/>
        <v>15</v>
      </c>
      <c r="J12" s="101">
        <f t="shared" si="2"/>
        <v>30</v>
      </c>
      <c r="K12" s="87">
        <v>45</v>
      </c>
      <c r="L12" s="68">
        <f>IF(K12="","0",VLOOKUP(K12,RangedCombat!$K$4:$L$11,2))</f>
        <v>8</v>
      </c>
      <c r="M12" s="86"/>
      <c r="N12" s="68" t="str">
        <f>IF(M12="","0",VLOOKUP(M12,RangedCombat!$M$4:$N$13,2))</f>
        <v>0</v>
      </c>
      <c r="O12" s="85"/>
      <c r="P12" s="88"/>
      <c r="Q12" s="68" t="str">
        <f>IF(P12="","0",VLOOKUP(P12,RangedCombat!$P$4:$Q$12,2))</f>
        <v>0</v>
      </c>
      <c r="R12" s="71"/>
      <c r="S12" s="88"/>
      <c r="T12" s="68" t="str">
        <f>IF(S12="","0",VLOOKUP(S12,RangedCombat!$P$4:$Q$12,2))</f>
        <v>0</v>
      </c>
      <c r="V12" s="88"/>
      <c r="W12" s="68" t="str">
        <f>IF(V12="","0",VLOOKUP(V12,RangedCombat!$P$4:$Q$12,2))</f>
        <v>0</v>
      </c>
      <c r="X12" s="1"/>
      <c r="Y12" s="88"/>
      <c r="Z12" s="87"/>
      <c r="AB12" s="37">
        <f t="shared" si="3"/>
        <v>7</v>
      </c>
    </row>
    <row r="13" spans="1:28" ht="12.75">
      <c r="A13" s="89"/>
      <c r="B13" s="69">
        <f t="shared" si="0"/>
        <v>4</v>
      </c>
      <c r="C13" s="86">
        <v>4</v>
      </c>
      <c r="D13" s="68">
        <f>IF(C13="","0",VLOOKUP(C13,RangedCombat!$C$4:$D$10,2))</f>
        <v>0</v>
      </c>
      <c r="E13" s="85"/>
      <c r="F13" s="86"/>
      <c r="G13" s="68" t="str">
        <f>IF(F13="","0",VLOOKUP(F13,RangedCombat!$F$4:$G$7,2))</f>
        <v>0</v>
      </c>
      <c r="H13" s="85"/>
      <c r="I13" s="101">
        <f t="shared" si="1"/>
        <v>3</v>
      </c>
      <c r="J13" s="101">
        <f t="shared" si="2"/>
        <v>6</v>
      </c>
      <c r="K13" s="87">
        <v>9</v>
      </c>
      <c r="L13" s="68">
        <f>IF(K13="","0",VLOOKUP(K13,RangedCombat!$K$4:$L$11,2))</f>
        <v>-1</v>
      </c>
      <c r="M13" s="86"/>
      <c r="N13" s="68" t="str">
        <f>IF(M13="","0",VLOOKUP(M13,RangedCombat!$M$4:$N$13,2))</f>
        <v>0</v>
      </c>
      <c r="O13" s="85"/>
      <c r="P13" s="88"/>
      <c r="Q13" s="68" t="str">
        <f>IF(P13="","0",VLOOKUP(P13,RangedCombat!$P$4:$Q$12,2))</f>
        <v>0</v>
      </c>
      <c r="R13" s="71"/>
      <c r="S13" s="88"/>
      <c r="T13" s="68" t="str">
        <f>IF(S13="","0",VLOOKUP(S13,RangedCombat!$P$4:$Q$12,2))</f>
        <v>0</v>
      </c>
      <c r="V13" s="88"/>
      <c r="W13" s="68" t="str">
        <f>IF(V13="","0",VLOOKUP(V13,RangedCombat!$P$4:$Q$12,2))</f>
        <v>0</v>
      </c>
      <c r="X13" s="1"/>
      <c r="Y13" s="88"/>
      <c r="Z13" s="87"/>
      <c r="AB13" s="37">
        <f t="shared" si="3"/>
        <v>-1</v>
      </c>
    </row>
    <row r="14" spans="1:28" ht="12.75">
      <c r="A14" s="89"/>
      <c r="B14" s="69">
        <f t="shared" si="0"/>
        <v>4</v>
      </c>
      <c r="C14" s="86">
        <v>4</v>
      </c>
      <c r="D14" s="68">
        <f>IF(C14="","0",VLOOKUP(C14,RangedCombat!$C$4:$D$10,2))</f>
        <v>0</v>
      </c>
      <c r="E14" s="85"/>
      <c r="F14" s="86">
        <v>-1</v>
      </c>
      <c r="G14" s="68">
        <f>IF(F14="","0",VLOOKUP(F14,RangedCombat!$F$4:$G$7,2))</f>
        <v>1</v>
      </c>
      <c r="H14" s="85"/>
      <c r="I14" s="101">
        <f t="shared" si="1"/>
        <v>3</v>
      </c>
      <c r="J14" s="101">
        <f t="shared" si="2"/>
        <v>6</v>
      </c>
      <c r="K14" s="87">
        <v>9</v>
      </c>
      <c r="L14" s="68">
        <f>IF(K14="","0",VLOOKUP(K14,RangedCombat!$K$4:$L$11,2))</f>
        <v>-1</v>
      </c>
      <c r="M14" s="86"/>
      <c r="N14" s="68" t="str">
        <f>IF(M14="","0",VLOOKUP(M14,RangedCombat!$M$4:$N$13,2))</f>
        <v>0</v>
      </c>
      <c r="O14" s="85"/>
      <c r="P14" s="88"/>
      <c r="Q14" s="68" t="str">
        <f>IF(P14="","0",VLOOKUP(P14,RangedCombat!$P$4:$Q$12,2))</f>
        <v>0</v>
      </c>
      <c r="R14" s="71"/>
      <c r="S14" s="88"/>
      <c r="T14" s="68" t="str">
        <f>IF(S14="","0",VLOOKUP(S14,RangedCombat!$P$4:$Q$12,2))</f>
        <v>0</v>
      </c>
      <c r="V14" s="88"/>
      <c r="W14" s="68" t="str">
        <f>IF(V14="","0",VLOOKUP(V14,RangedCombat!$P$4:$Q$12,2))</f>
        <v>0</v>
      </c>
      <c r="X14" s="1"/>
      <c r="Y14" s="88"/>
      <c r="Z14" s="87"/>
      <c r="AB14" s="37">
        <f t="shared" si="3"/>
        <v>0</v>
      </c>
    </row>
    <row r="15" spans="1:28" ht="12.75">
      <c r="A15" s="89"/>
      <c r="B15" s="69">
        <f t="shared" si="0"/>
        <v>4</v>
      </c>
      <c r="C15" s="86">
        <v>4</v>
      </c>
      <c r="D15" s="68">
        <f>IF(C15="","0",VLOOKUP(C15,RangedCombat!$C$4:$D$10,2))</f>
        <v>0</v>
      </c>
      <c r="E15" s="85"/>
      <c r="F15" s="86"/>
      <c r="G15" s="68" t="str">
        <f>IF(F15="","0",VLOOKUP(F15,RangedCombat!$F$4:$G$7,2))</f>
        <v>0</v>
      </c>
      <c r="H15" s="85"/>
      <c r="I15" s="101">
        <f t="shared" si="1"/>
        <v>4</v>
      </c>
      <c r="J15" s="101">
        <f t="shared" si="2"/>
        <v>8</v>
      </c>
      <c r="K15" s="87">
        <v>12</v>
      </c>
      <c r="L15" s="68">
        <f>IF(K15="","0",VLOOKUP(K15,RangedCombat!$K$4:$L$11,2))</f>
        <v>0</v>
      </c>
      <c r="M15" s="86"/>
      <c r="N15" s="68" t="str">
        <f>IF(M15="","0",VLOOKUP(M15,RangedCombat!$M$4:$N$13,2))</f>
        <v>0</v>
      </c>
      <c r="O15" s="85"/>
      <c r="P15" s="88"/>
      <c r="Q15" s="68" t="str">
        <f>IF(P15="","0",VLOOKUP(P15,RangedCombat!$P$4:$Q$12,2))</f>
        <v>0</v>
      </c>
      <c r="R15" s="71"/>
      <c r="S15" s="88"/>
      <c r="T15" s="68" t="str">
        <f>IF(S15="","0",VLOOKUP(S15,RangedCombat!$P$4:$Q$12,2))</f>
        <v>0</v>
      </c>
      <c r="V15" s="88"/>
      <c r="W15" s="68" t="str">
        <f>IF(V15="","0",VLOOKUP(V15,RangedCombat!$P$4:$Q$12,2))</f>
        <v>0</v>
      </c>
      <c r="X15" s="1"/>
      <c r="Y15" s="88"/>
      <c r="Z15" s="87"/>
      <c r="AB15" s="37">
        <f t="shared" si="3"/>
        <v>0</v>
      </c>
    </row>
    <row r="16" spans="1:28" ht="12.75">
      <c r="A16" s="89"/>
      <c r="B16" s="69">
        <f t="shared" si="0"/>
        <v>4</v>
      </c>
      <c r="C16" s="86">
        <v>4</v>
      </c>
      <c r="D16" s="68">
        <f>IF(C16="","0",VLOOKUP(C16,RangedCombat!$C$4:$D$10,2))</f>
        <v>0</v>
      </c>
      <c r="E16" s="85"/>
      <c r="F16" s="86">
        <v>-1</v>
      </c>
      <c r="G16" s="68">
        <f>IF(F16="","0",VLOOKUP(F16,RangedCombat!$F$4:$G$7,2))</f>
        <v>1</v>
      </c>
      <c r="H16" s="85"/>
      <c r="I16" s="101">
        <f t="shared" si="1"/>
        <v>4</v>
      </c>
      <c r="J16" s="101">
        <f t="shared" si="2"/>
        <v>8</v>
      </c>
      <c r="K16" s="87">
        <v>12</v>
      </c>
      <c r="L16" s="68">
        <f>IF(K16="","0",VLOOKUP(K16,RangedCombat!$K$4:$L$11,2))</f>
        <v>0</v>
      </c>
      <c r="M16" s="86"/>
      <c r="N16" s="68" t="str">
        <f>IF(M16="","0",VLOOKUP(M16,RangedCombat!$M$4:$N$13,2))</f>
        <v>0</v>
      </c>
      <c r="O16" s="85"/>
      <c r="P16" s="88"/>
      <c r="Q16" s="68" t="str">
        <f>IF(P16="","0",VLOOKUP(P16,RangedCombat!$P$4:$Q$12,2))</f>
        <v>0</v>
      </c>
      <c r="R16" s="71"/>
      <c r="S16" s="88"/>
      <c r="T16" s="68" t="str">
        <f>IF(S16="","0",VLOOKUP(S16,RangedCombat!$P$4:$Q$12,2))</f>
        <v>0</v>
      </c>
      <c r="V16" s="88"/>
      <c r="W16" s="68" t="str">
        <f>IF(V16="","0",VLOOKUP(V16,RangedCombat!$P$4:$Q$12,2))</f>
        <v>0</v>
      </c>
      <c r="X16" s="1"/>
      <c r="Y16" s="88"/>
      <c r="Z16" s="87"/>
      <c r="AB16" s="37">
        <f t="shared" si="3"/>
        <v>1</v>
      </c>
    </row>
    <row r="17" spans="1:28" ht="12.75">
      <c r="A17" s="89"/>
      <c r="B17" s="69">
        <f t="shared" si="0"/>
        <v>4</v>
      </c>
      <c r="C17" s="86">
        <v>4</v>
      </c>
      <c r="D17" s="68">
        <f>IF(C17="","0",VLOOKUP(C17,RangedCombat!$C$4:$D$10,2))</f>
        <v>0</v>
      </c>
      <c r="E17" s="85"/>
      <c r="F17" s="86"/>
      <c r="G17" s="68" t="str">
        <f>IF(F17="","0",VLOOKUP(F17,RangedCombat!$F$4:$G$7,2))</f>
        <v>0</v>
      </c>
      <c r="H17" s="85"/>
      <c r="I17" s="101">
        <f t="shared" si="1"/>
        <v>5</v>
      </c>
      <c r="J17" s="101">
        <f t="shared" si="2"/>
        <v>10</v>
      </c>
      <c r="K17" s="87">
        <v>15</v>
      </c>
      <c r="L17" s="68">
        <f>IF(K17="","0",VLOOKUP(K17,RangedCombat!$K$4:$L$11,2))</f>
        <v>1</v>
      </c>
      <c r="M17" s="86"/>
      <c r="N17" s="68" t="str">
        <f>IF(M17="","0",VLOOKUP(M17,RangedCombat!$M$4:$N$13,2))</f>
        <v>0</v>
      </c>
      <c r="O17" s="85"/>
      <c r="P17" s="88"/>
      <c r="Q17" s="68" t="str">
        <f>IF(P17="","0",VLOOKUP(P17,RangedCombat!$P$4:$Q$12,2))</f>
        <v>0</v>
      </c>
      <c r="R17" s="71"/>
      <c r="S17" s="88"/>
      <c r="T17" s="68" t="str">
        <f>IF(S17="","0",VLOOKUP(S17,RangedCombat!$P$4:$Q$12,2))</f>
        <v>0</v>
      </c>
      <c r="V17" s="88"/>
      <c r="W17" s="68" t="str">
        <f>IF(V17="","0",VLOOKUP(V17,RangedCombat!$P$4:$Q$12,2))</f>
        <v>0</v>
      </c>
      <c r="X17" s="1"/>
      <c r="Y17" s="88"/>
      <c r="Z17" s="87"/>
      <c r="AB17" s="37">
        <f t="shared" si="3"/>
        <v>1</v>
      </c>
    </row>
    <row r="18" spans="1:28" ht="12.75">
      <c r="A18" s="89"/>
      <c r="B18" s="69">
        <f t="shared" si="0"/>
        <v>4</v>
      </c>
      <c r="C18" s="86">
        <v>4</v>
      </c>
      <c r="D18" s="68">
        <f>IF(C18="","0",VLOOKUP(C18,RangedCombat!$C$4:$D$10,2))</f>
        <v>0</v>
      </c>
      <c r="E18" s="85"/>
      <c r="F18" s="86">
        <v>-1</v>
      </c>
      <c r="G18" s="68">
        <f>IF(F18="","0",VLOOKUP(F18,RangedCombat!$F$4:$G$7,2))</f>
        <v>1</v>
      </c>
      <c r="H18" s="85"/>
      <c r="I18" s="101">
        <f t="shared" si="1"/>
        <v>5</v>
      </c>
      <c r="J18" s="101">
        <f t="shared" si="2"/>
        <v>10</v>
      </c>
      <c r="K18" s="87">
        <v>15</v>
      </c>
      <c r="L18" s="68">
        <f>IF(K18="","0",VLOOKUP(K18,RangedCombat!$K$4:$L$11,2))</f>
        <v>1</v>
      </c>
      <c r="M18" s="86"/>
      <c r="N18" s="68" t="str">
        <f>IF(M18="","0",VLOOKUP(M18,RangedCombat!$M$4:$N$13,2))</f>
        <v>0</v>
      </c>
      <c r="O18" s="85"/>
      <c r="P18" s="88"/>
      <c r="Q18" s="68" t="str">
        <f>IF(P18="","0",VLOOKUP(P18,RangedCombat!$P$4:$Q$12,2))</f>
        <v>0</v>
      </c>
      <c r="R18" s="71"/>
      <c r="S18" s="88"/>
      <c r="T18" s="68" t="str">
        <f>IF(S18="","0",VLOOKUP(S18,RangedCombat!$P$4:$Q$12,2))</f>
        <v>0</v>
      </c>
      <c r="V18" s="88"/>
      <c r="W18" s="68" t="str">
        <f>IF(V18="","0",VLOOKUP(V18,RangedCombat!$P$4:$Q$12,2))</f>
        <v>0</v>
      </c>
      <c r="X18" s="1"/>
      <c r="Y18" s="88"/>
      <c r="Z18" s="87"/>
      <c r="AB18" s="37">
        <f t="shared" si="3"/>
        <v>2</v>
      </c>
    </row>
    <row r="19" spans="1:28" ht="12.75">
      <c r="A19" s="89"/>
      <c r="B19" s="69">
        <f t="shared" si="0"/>
        <v>4</v>
      </c>
      <c r="C19" s="86">
        <v>4</v>
      </c>
      <c r="D19" s="68">
        <f>IF(C19="","0",VLOOKUP(C19,RangedCombat!$C$4:$D$10,2))</f>
        <v>0</v>
      </c>
      <c r="E19" s="85"/>
      <c r="F19" s="86"/>
      <c r="G19" s="68" t="str">
        <f>IF(F19="","0",VLOOKUP(F19,RangedCombat!$F$4:$G$7,2))</f>
        <v>0</v>
      </c>
      <c r="H19" s="85"/>
      <c r="I19" s="101">
        <f t="shared" si="1"/>
        <v>6</v>
      </c>
      <c r="J19" s="101">
        <f t="shared" si="2"/>
        <v>12</v>
      </c>
      <c r="K19" s="87">
        <v>18</v>
      </c>
      <c r="L19" s="68">
        <f>IF(K19="","0",VLOOKUP(K19,RangedCombat!$K$4:$L$11,2))</f>
        <v>2</v>
      </c>
      <c r="M19" s="86"/>
      <c r="N19" s="68" t="str">
        <f>IF(M19="","0",VLOOKUP(M19,RangedCombat!$M$4:$N$13,2))</f>
        <v>0</v>
      </c>
      <c r="O19" s="85"/>
      <c r="P19" s="88"/>
      <c r="Q19" s="68" t="str">
        <f>IF(P19="","0",VLOOKUP(P19,RangedCombat!$P$4:$Q$12,2))</f>
        <v>0</v>
      </c>
      <c r="R19" s="71"/>
      <c r="S19" s="88"/>
      <c r="T19" s="68" t="str">
        <f>IF(S19="","0",VLOOKUP(S19,RangedCombat!$P$4:$Q$12,2))</f>
        <v>0</v>
      </c>
      <c r="V19" s="88"/>
      <c r="W19" s="68" t="str">
        <f>IF(V19="","0",VLOOKUP(V19,RangedCombat!$P$4:$Q$12,2))</f>
        <v>0</v>
      </c>
      <c r="X19" s="1"/>
      <c r="Y19" s="88"/>
      <c r="Z19" s="87"/>
      <c r="AB19" s="37">
        <f t="shared" si="3"/>
        <v>2</v>
      </c>
    </row>
    <row r="20" spans="1:28" ht="12.75">
      <c r="A20" s="89"/>
      <c r="B20" s="69">
        <f t="shared" si="0"/>
        <v>4</v>
      </c>
      <c r="C20" s="86">
        <v>4</v>
      </c>
      <c r="D20" s="68">
        <f>IF(C20="","0",VLOOKUP(C20,RangedCombat!$C$4:$D$10,2))</f>
        <v>0</v>
      </c>
      <c r="E20" s="85"/>
      <c r="F20" s="86">
        <v>-1</v>
      </c>
      <c r="G20" s="68">
        <f>IF(F20="","0",VLOOKUP(F20,RangedCombat!$F$4:$G$7,2))</f>
        <v>1</v>
      </c>
      <c r="H20" s="85"/>
      <c r="I20" s="101">
        <f t="shared" si="1"/>
        <v>6</v>
      </c>
      <c r="J20" s="101">
        <f t="shared" si="2"/>
        <v>12</v>
      </c>
      <c r="K20" s="87">
        <v>18</v>
      </c>
      <c r="L20" s="68">
        <f>IF(K20="","0",VLOOKUP(K20,RangedCombat!$K$4:$L$11,2))</f>
        <v>2</v>
      </c>
      <c r="M20" s="86"/>
      <c r="N20" s="68" t="str">
        <f>IF(M20="","0",VLOOKUP(M20,RangedCombat!$M$4:$N$13,2))</f>
        <v>0</v>
      </c>
      <c r="O20" s="85"/>
      <c r="P20" s="88"/>
      <c r="Q20" s="68" t="str">
        <f>IF(P20="","0",VLOOKUP(P20,RangedCombat!$P$4:$Q$12,2))</f>
        <v>0</v>
      </c>
      <c r="R20" s="71"/>
      <c r="S20" s="88"/>
      <c r="T20" s="68" t="str">
        <f>IF(S20="","0",VLOOKUP(S20,RangedCombat!$P$4:$Q$12,2))</f>
        <v>0</v>
      </c>
      <c r="V20" s="88"/>
      <c r="W20" s="68" t="str">
        <f>IF(V20="","0",VLOOKUP(V20,RangedCombat!$P$4:$Q$12,2))</f>
        <v>0</v>
      </c>
      <c r="X20" s="1"/>
      <c r="Y20" s="88"/>
      <c r="Z20" s="87"/>
      <c r="AB20" s="37">
        <f t="shared" si="3"/>
        <v>3</v>
      </c>
    </row>
    <row r="21" spans="1:28" ht="12.75">
      <c r="A21" s="89"/>
      <c r="B21" s="69">
        <f t="shared" si="0"/>
        <v>4</v>
      </c>
      <c r="C21" s="86">
        <v>4</v>
      </c>
      <c r="D21" s="68">
        <f>IF(C21="","0",VLOOKUP(C21,RangedCombat!$C$4:$D$10,2))</f>
        <v>0</v>
      </c>
      <c r="E21" s="85"/>
      <c r="F21" s="86"/>
      <c r="G21" s="68" t="str">
        <f>IF(F21="","0",VLOOKUP(F21,RangedCombat!$F$4:$G$7,2))</f>
        <v>0</v>
      </c>
      <c r="H21" s="85"/>
      <c r="I21" s="101">
        <f t="shared" si="1"/>
        <v>8</v>
      </c>
      <c r="J21" s="101">
        <f t="shared" si="2"/>
        <v>16</v>
      </c>
      <c r="K21" s="87">
        <v>24</v>
      </c>
      <c r="L21" s="68">
        <f>IF(K21="","0",VLOOKUP(K21,RangedCombat!$K$4:$L$11,2))</f>
        <v>3</v>
      </c>
      <c r="M21" s="86"/>
      <c r="N21" s="68" t="str">
        <f>IF(M21="","0",VLOOKUP(M21,RangedCombat!$M$4:$N$13,2))</f>
        <v>0</v>
      </c>
      <c r="O21" s="85"/>
      <c r="P21" s="88"/>
      <c r="Q21" s="68" t="str">
        <f>IF(P21="","0",VLOOKUP(P21,RangedCombat!$P$4:$Q$12,2))</f>
        <v>0</v>
      </c>
      <c r="R21" s="71"/>
      <c r="S21" s="88"/>
      <c r="T21" s="68" t="str">
        <f>IF(S21="","0",VLOOKUP(S21,RangedCombat!$P$4:$Q$12,2))</f>
        <v>0</v>
      </c>
      <c r="V21" s="88"/>
      <c r="W21" s="68" t="str">
        <f>IF(V21="","0",VLOOKUP(V21,RangedCombat!$P$4:$Q$12,2))</f>
        <v>0</v>
      </c>
      <c r="X21" s="1"/>
      <c r="Y21" s="88"/>
      <c r="Z21" s="87"/>
      <c r="AB21" s="37">
        <f t="shared" si="3"/>
        <v>3</v>
      </c>
    </row>
    <row r="22" spans="1:28" ht="12.75">
      <c r="A22" s="89"/>
      <c r="B22" s="69">
        <f t="shared" si="0"/>
        <v>4</v>
      </c>
      <c r="C22" s="86">
        <v>4</v>
      </c>
      <c r="D22" s="68">
        <f>IF(C22="","0",VLOOKUP(C22,RangedCombat!$C$4:$D$10,2))</f>
        <v>0</v>
      </c>
      <c r="E22" s="85"/>
      <c r="F22" s="86">
        <v>-1</v>
      </c>
      <c r="G22" s="68">
        <f>IF(F22="","0",VLOOKUP(F22,RangedCombat!$F$4:$G$7,2))</f>
        <v>1</v>
      </c>
      <c r="H22" s="85"/>
      <c r="I22" s="101">
        <f t="shared" si="1"/>
        <v>8</v>
      </c>
      <c r="J22" s="101">
        <f t="shared" si="2"/>
        <v>16</v>
      </c>
      <c r="K22" s="87">
        <v>24</v>
      </c>
      <c r="L22" s="68">
        <f>IF(K22="","0",VLOOKUP(K22,RangedCombat!$K$4:$L$11,2))</f>
        <v>3</v>
      </c>
      <c r="M22" s="86"/>
      <c r="N22" s="68" t="str">
        <f>IF(M22="","0",VLOOKUP(M22,RangedCombat!$M$4:$N$13,2))</f>
        <v>0</v>
      </c>
      <c r="O22" s="85"/>
      <c r="P22" s="88"/>
      <c r="Q22" s="68" t="str">
        <f>IF(P22="","0",VLOOKUP(P22,RangedCombat!$P$4:$Q$12,2))</f>
        <v>0</v>
      </c>
      <c r="R22" s="71"/>
      <c r="S22" s="88"/>
      <c r="T22" s="68" t="str">
        <f>IF(S22="","0",VLOOKUP(S22,RangedCombat!$P$4:$Q$12,2))</f>
        <v>0</v>
      </c>
      <c r="V22" s="88"/>
      <c r="W22" s="68" t="str">
        <f>IF(V22="","0",VLOOKUP(V22,RangedCombat!$P$4:$Q$12,2))</f>
        <v>0</v>
      </c>
      <c r="X22" s="1"/>
      <c r="Y22" s="88"/>
      <c r="Z22" s="87"/>
      <c r="AB22" s="37">
        <f t="shared" si="3"/>
        <v>4</v>
      </c>
    </row>
    <row r="23" spans="1:28" ht="12.75">
      <c r="A23" s="89"/>
      <c r="B23" s="69">
        <f>SUM(C23)</f>
        <v>4</v>
      </c>
      <c r="C23" s="86">
        <v>4</v>
      </c>
      <c r="D23" s="68">
        <f>IF(C23="","0",VLOOKUP(C23,RangedCombat!$C$4:$D$10,2))</f>
        <v>0</v>
      </c>
      <c r="E23" s="85"/>
      <c r="F23" s="86"/>
      <c r="G23" s="68" t="str">
        <f>IF(F23="","0",VLOOKUP(F23,RangedCombat!$F$4:$G$7,2))</f>
        <v>0</v>
      </c>
      <c r="H23" s="85"/>
      <c r="I23" s="101">
        <f>SUM(K23)/3</f>
        <v>10</v>
      </c>
      <c r="J23" s="101">
        <f t="shared" si="2"/>
        <v>20</v>
      </c>
      <c r="K23" s="87">
        <v>30</v>
      </c>
      <c r="L23" s="68">
        <f>IF(K23="","0",VLOOKUP(K23,RangedCombat!$K$4:$L$11,2))</f>
        <v>4</v>
      </c>
      <c r="M23" s="86"/>
      <c r="N23" s="68" t="str">
        <f>IF(M23="","0",VLOOKUP(M23,RangedCombat!$M$4:$N$13,2))</f>
        <v>0</v>
      </c>
      <c r="O23" s="85"/>
      <c r="P23" s="88"/>
      <c r="Q23" s="68" t="str">
        <f>IF(P23="","0",VLOOKUP(P23,RangedCombat!$P$4:$Q$12,2))</f>
        <v>0</v>
      </c>
      <c r="R23" s="71"/>
      <c r="S23" s="88"/>
      <c r="T23" s="68" t="str">
        <f>IF(S23="","0",VLOOKUP(S23,RangedCombat!$P$4:$Q$12,2))</f>
        <v>0</v>
      </c>
      <c r="V23" s="88"/>
      <c r="W23" s="68" t="str">
        <f>IF(V23="","0",VLOOKUP(V23,RangedCombat!$P$4:$Q$12,2))</f>
        <v>0</v>
      </c>
      <c r="X23" s="1"/>
      <c r="Y23" s="88"/>
      <c r="Z23" s="87"/>
      <c r="AB23" s="37">
        <f>SUM(D23+G23+L23+N23+Q23+T23+W23+Z23)</f>
        <v>4</v>
      </c>
    </row>
    <row r="24" spans="1:28" ht="12.75">
      <c r="A24" s="89"/>
      <c r="B24" s="69">
        <f>SUM(C24)</f>
        <v>4</v>
      </c>
      <c r="C24" s="86">
        <v>4</v>
      </c>
      <c r="D24" s="68">
        <f>IF(C24="","0",VLOOKUP(C24,RangedCombat!$C$4:$D$10,2))</f>
        <v>0</v>
      </c>
      <c r="E24" s="85"/>
      <c r="F24" s="86">
        <v>-1</v>
      </c>
      <c r="G24" s="68">
        <f>IF(F24="","0",VLOOKUP(F24,RangedCombat!$F$4:$G$7,2))</f>
        <v>1</v>
      </c>
      <c r="H24" s="85"/>
      <c r="I24" s="101">
        <f>SUM(K24)/3</f>
        <v>10</v>
      </c>
      <c r="J24" s="101">
        <f t="shared" si="2"/>
        <v>20</v>
      </c>
      <c r="K24" s="87">
        <v>30</v>
      </c>
      <c r="L24" s="68">
        <f>IF(K24="","0",VLOOKUP(K24,RangedCombat!$K$4:$L$11,2))</f>
        <v>4</v>
      </c>
      <c r="M24" s="86"/>
      <c r="N24" s="68" t="str">
        <f>IF(M24="","0",VLOOKUP(M24,RangedCombat!$M$4:$N$13,2))</f>
        <v>0</v>
      </c>
      <c r="O24" s="85"/>
      <c r="P24" s="88"/>
      <c r="Q24" s="68" t="str">
        <f>IF(P24="","0",VLOOKUP(P24,RangedCombat!$P$4:$Q$12,2))</f>
        <v>0</v>
      </c>
      <c r="R24" s="71"/>
      <c r="S24" s="88"/>
      <c r="T24" s="68" t="str">
        <f>IF(S24="","0",VLOOKUP(S24,RangedCombat!$P$4:$Q$12,2))</f>
        <v>0</v>
      </c>
      <c r="V24" s="88"/>
      <c r="W24" s="68" t="str">
        <f>IF(V24="","0",VLOOKUP(V24,RangedCombat!$P$4:$Q$12,2))</f>
        <v>0</v>
      </c>
      <c r="X24" s="1"/>
      <c r="Y24" s="88"/>
      <c r="Z24" s="87"/>
      <c r="AB24" s="37">
        <f>SUM(D24+G24+L24+N24+Q24+T24+W24+Z24)</f>
        <v>5</v>
      </c>
    </row>
    <row r="25" spans="1:28" ht="12.75">
      <c r="A25" s="89"/>
      <c r="B25" s="69">
        <f t="shared" si="0"/>
        <v>4</v>
      </c>
      <c r="C25" s="86">
        <v>4</v>
      </c>
      <c r="D25" s="68">
        <f>IF(C25="","0",VLOOKUP(C25,RangedCombat!$C$4:$D$10,2))</f>
        <v>0</v>
      </c>
      <c r="E25" s="85"/>
      <c r="F25" s="86"/>
      <c r="G25" s="68" t="str">
        <f>IF(F25="","0",VLOOKUP(F25,RangedCombat!$F$4:$G$7,2))</f>
        <v>0</v>
      </c>
      <c r="H25" s="85"/>
      <c r="I25" s="101">
        <f t="shared" si="1"/>
        <v>12</v>
      </c>
      <c r="J25" s="101">
        <f t="shared" si="2"/>
        <v>24</v>
      </c>
      <c r="K25" s="87">
        <v>36</v>
      </c>
      <c r="L25" s="68">
        <f>IF(K25="","0",VLOOKUP(K25,RangedCombat!$K$4:$L$11,2))</f>
        <v>6</v>
      </c>
      <c r="M25" s="86"/>
      <c r="N25" s="68" t="str">
        <f>IF(M25="","0",VLOOKUP(M25,RangedCombat!$M$4:$N$13,2))</f>
        <v>0</v>
      </c>
      <c r="O25" s="85"/>
      <c r="P25" s="88"/>
      <c r="Q25" s="68" t="str">
        <f>IF(P25="","0",VLOOKUP(P25,RangedCombat!$P$4:$Q$12,2))</f>
        <v>0</v>
      </c>
      <c r="R25" s="71"/>
      <c r="S25" s="88"/>
      <c r="T25" s="68" t="str">
        <f>IF(S25="","0",VLOOKUP(S25,RangedCombat!$P$4:$Q$12,2))</f>
        <v>0</v>
      </c>
      <c r="V25" s="88"/>
      <c r="W25" s="68" t="str">
        <f>IF(V25="","0",VLOOKUP(V25,RangedCombat!$P$4:$Q$12,2))</f>
        <v>0</v>
      </c>
      <c r="X25" s="1"/>
      <c r="Y25" s="88"/>
      <c r="Z25" s="87"/>
      <c r="AB25" s="37">
        <f t="shared" si="3"/>
        <v>6</v>
      </c>
    </row>
    <row r="26" spans="1:28" ht="12.75">
      <c r="A26" s="89"/>
      <c r="B26" s="69">
        <f t="shared" si="0"/>
        <v>4</v>
      </c>
      <c r="C26" s="86">
        <v>4</v>
      </c>
      <c r="D26" s="68">
        <f>IF(C26="","0",VLOOKUP(C26,RangedCombat!$C$4:$D$10,2))</f>
        <v>0</v>
      </c>
      <c r="E26" s="85"/>
      <c r="F26" s="86">
        <v>-1</v>
      </c>
      <c r="G26" s="68">
        <f>IF(F26="","0",VLOOKUP(F26,RangedCombat!$F$4:$G$7,2))</f>
        <v>1</v>
      </c>
      <c r="H26" s="85"/>
      <c r="I26" s="101">
        <f t="shared" si="1"/>
        <v>12</v>
      </c>
      <c r="J26" s="101">
        <f t="shared" si="2"/>
        <v>24</v>
      </c>
      <c r="K26" s="87">
        <v>36</v>
      </c>
      <c r="L26" s="68">
        <f>IF(K26="","0",VLOOKUP(K26,RangedCombat!$K$4:$L$11,2))</f>
        <v>6</v>
      </c>
      <c r="M26" s="86"/>
      <c r="N26" s="68" t="str">
        <f>IF(M26="","0",VLOOKUP(M26,RangedCombat!$M$4:$N$13,2))</f>
        <v>0</v>
      </c>
      <c r="O26" s="85"/>
      <c r="P26" s="88"/>
      <c r="Q26" s="68" t="str">
        <f>IF(P26="","0",VLOOKUP(P26,RangedCombat!$P$4:$Q$12,2))</f>
        <v>0</v>
      </c>
      <c r="R26" s="71"/>
      <c r="S26" s="88"/>
      <c r="T26" s="68" t="str">
        <f>IF(S26="","0",VLOOKUP(S26,RangedCombat!$P$4:$Q$12,2))</f>
        <v>0</v>
      </c>
      <c r="V26" s="88"/>
      <c r="W26" s="68" t="str">
        <f>IF(V26="","0",VLOOKUP(V26,RangedCombat!$P$4:$Q$12,2))</f>
        <v>0</v>
      </c>
      <c r="X26" s="1"/>
      <c r="Y26" s="88"/>
      <c r="Z26" s="87"/>
      <c r="AB26" s="37">
        <f t="shared" si="3"/>
        <v>7</v>
      </c>
    </row>
    <row r="27" spans="1:28" ht="12.75">
      <c r="A27" s="89"/>
      <c r="B27" s="69">
        <f t="shared" si="0"/>
        <v>4</v>
      </c>
      <c r="C27" s="86">
        <v>4</v>
      </c>
      <c r="D27" s="68">
        <f>IF(C27="","0",VLOOKUP(C27,RangedCombat!$C$4:$D$10,2))</f>
        <v>0</v>
      </c>
      <c r="E27" s="85"/>
      <c r="F27" s="86"/>
      <c r="G27" s="68" t="str">
        <f>IF(F27="","0",VLOOKUP(F27,RangedCombat!$F$4:$G$7,2))</f>
        <v>0</v>
      </c>
      <c r="H27" s="85"/>
      <c r="I27" s="101">
        <f t="shared" si="1"/>
        <v>15</v>
      </c>
      <c r="J27" s="101">
        <f t="shared" si="2"/>
        <v>30</v>
      </c>
      <c r="K27" s="87">
        <v>45</v>
      </c>
      <c r="L27" s="68">
        <f>IF(K27="","0",VLOOKUP(K27,RangedCombat!$K$4:$L$11,2))</f>
        <v>8</v>
      </c>
      <c r="M27" s="86"/>
      <c r="N27" s="68" t="str">
        <f>IF(M27="","0",VLOOKUP(M27,RangedCombat!$M$4:$N$13,2))</f>
        <v>0</v>
      </c>
      <c r="O27" s="85"/>
      <c r="P27" s="88"/>
      <c r="Q27" s="68" t="str">
        <f>IF(P27="","0",VLOOKUP(P27,RangedCombat!$P$4:$Q$12,2))</f>
        <v>0</v>
      </c>
      <c r="R27" s="71"/>
      <c r="S27" s="88"/>
      <c r="T27" s="68" t="str">
        <f>IF(S27="","0",VLOOKUP(S27,RangedCombat!$P$4:$Q$12,2))</f>
        <v>0</v>
      </c>
      <c r="V27" s="88"/>
      <c r="W27" s="68" t="str">
        <f>IF(V27="","0",VLOOKUP(V27,RangedCombat!$P$4:$Q$12,2))</f>
        <v>0</v>
      </c>
      <c r="X27" s="1"/>
      <c r="Y27" s="88"/>
      <c r="Z27" s="87"/>
      <c r="AB27" s="37">
        <f t="shared" si="3"/>
        <v>8</v>
      </c>
    </row>
    <row r="28" spans="1:28" ht="12.75">
      <c r="A28" s="89"/>
      <c r="B28" s="69">
        <f t="shared" si="0"/>
        <v>4</v>
      </c>
      <c r="C28" s="86">
        <v>4</v>
      </c>
      <c r="D28" s="68">
        <f>IF(C28="","0",VLOOKUP(C28,RangedCombat!$C$4:$D$10,2))</f>
        <v>0</v>
      </c>
      <c r="E28" s="85"/>
      <c r="F28" s="86">
        <v>-1</v>
      </c>
      <c r="G28" s="68">
        <f>IF(F28="","0",VLOOKUP(F28,RangedCombat!$F$4:$G$7,2))</f>
        <v>1</v>
      </c>
      <c r="H28" s="85"/>
      <c r="I28" s="101">
        <f t="shared" si="1"/>
        <v>15</v>
      </c>
      <c r="J28" s="101">
        <f t="shared" si="2"/>
        <v>30</v>
      </c>
      <c r="K28" s="87">
        <v>45</v>
      </c>
      <c r="L28" s="68">
        <f>IF(K28="","0",VLOOKUP(K28,RangedCombat!$K$4:$L$11,2))</f>
        <v>8</v>
      </c>
      <c r="M28" s="86"/>
      <c r="N28" s="68" t="str">
        <f>IF(M28="","0",VLOOKUP(M28,RangedCombat!$M$4:$N$13,2))</f>
        <v>0</v>
      </c>
      <c r="O28" s="85"/>
      <c r="P28" s="88"/>
      <c r="Q28" s="68" t="str">
        <f>IF(P28="","0",VLOOKUP(P28,RangedCombat!$P$4:$Q$12,2))</f>
        <v>0</v>
      </c>
      <c r="R28" s="71"/>
      <c r="S28" s="88"/>
      <c r="T28" s="68" t="str">
        <f>IF(S28="","0",VLOOKUP(S28,RangedCombat!$P$4:$Q$12,2))</f>
        <v>0</v>
      </c>
      <c r="V28" s="88"/>
      <c r="W28" s="68" t="str">
        <f>IF(V28="","0",VLOOKUP(V28,RangedCombat!$P$4:$Q$12,2))</f>
        <v>0</v>
      </c>
      <c r="X28" s="1"/>
      <c r="Y28" s="88"/>
      <c r="Z28" s="87"/>
      <c r="AB28" s="37">
        <f t="shared" si="3"/>
        <v>9</v>
      </c>
    </row>
    <row r="29" spans="1:28" ht="12.75">
      <c r="A29" s="89"/>
      <c r="B29" s="69">
        <f t="shared" si="0"/>
        <v>5</v>
      </c>
      <c r="C29" s="86">
        <v>5</v>
      </c>
      <c r="D29" s="68">
        <f>IF(C29="","0",VLOOKUP(C29,RangedCombat!$C$4:$D$10,2))</f>
        <v>2</v>
      </c>
      <c r="E29" s="85"/>
      <c r="F29" s="86"/>
      <c r="G29" s="68" t="str">
        <f>IF(F29="","0",VLOOKUP(F29,RangedCombat!$F$4:$G$7,2))</f>
        <v>0</v>
      </c>
      <c r="H29" s="85"/>
      <c r="I29" s="101">
        <f t="shared" si="1"/>
        <v>3</v>
      </c>
      <c r="J29" s="101">
        <f t="shared" si="2"/>
        <v>6</v>
      </c>
      <c r="K29" s="87">
        <v>9</v>
      </c>
      <c r="L29" s="68">
        <f>IF(K29="","0",VLOOKUP(K29,RangedCombat!$K$4:$L$11,2))</f>
        <v>-1</v>
      </c>
      <c r="M29" s="86"/>
      <c r="N29" s="68" t="str">
        <f>IF(M29="","0",VLOOKUP(M29,RangedCombat!$M$4:$N$13,2))</f>
        <v>0</v>
      </c>
      <c r="O29" s="85"/>
      <c r="P29" s="88"/>
      <c r="Q29" s="68" t="str">
        <f>IF(P29="","0",VLOOKUP(P29,RangedCombat!$P$4:$Q$12,2))</f>
        <v>0</v>
      </c>
      <c r="R29" s="71"/>
      <c r="S29" s="88"/>
      <c r="T29" s="68" t="str">
        <f>IF(S29="","0",VLOOKUP(S29,RangedCombat!$P$4:$Q$12,2))</f>
        <v>0</v>
      </c>
      <c r="V29" s="88"/>
      <c r="W29" s="68" t="str">
        <f>IF(V29="","0",VLOOKUP(V29,RangedCombat!$P$4:$Q$12,2))</f>
        <v>0</v>
      </c>
      <c r="X29" s="1"/>
      <c r="Y29" s="88"/>
      <c r="Z29" s="87"/>
      <c r="AB29" s="37">
        <f t="shared" si="3"/>
        <v>1</v>
      </c>
    </row>
    <row r="30" spans="1:28" ht="12.75">
      <c r="A30" s="89"/>
      <c r="B30" s="69">
        <f t="shared" si="0"/>
        <v>5</v>
      </c>
      <c r="C30" s="86">
        <v>5</v>
      </c>
      <c r="D30" s="68">
        <f>IF(C30="","0",VLOOKUP(C30,RangedCombat!$C$4:$D$10,2))</f>
        <v>2</v>
      </c>
      <c r="E30" s="85"/>
      <c r="F30" s="86">
        <v>-1</v>
      </c>
      <c r="G30" s="68">
        <f>IF(F30="","0",VLOOKUP(F30,RangedCombat!$F$4:$G$7,2))</f>
        <v>1</v>
      </c>
      <c r="H30" s="85"/>
      <c r="I30" s="101">
        <f t="shared" si="1"/>
        <v>3</v>
      </c>
      <c r="J30" s="101">
        <f t="shared" si="2"/>
        <v>6</v>
      </c>
      <c r="K30" s="87">
        <v>9</v>
      </c>
      <c r="L30" s="68">
        <f>IF(K30="","0",VLOOKUP(K30,RangedCombat!$K$4:$L$11,2))</f>
        <v>-1</v>
      </c>
      <c r="M30" s="86"/>
      <c r="N30" s="68" t="str">
        <f>IF(M30="","0",VLOOKUP(M30,RangedCombat!$M$4:$N$13,2))</f>
        <v>0</v>
      </c>
      <c r="O30" s="85"/>
      <c r="P30" s="88"/>
      <c r="Q30" s="68" t="str">
        <f>IF(P30="","0",VLOOKUP(P30,RangedCombat!$P$4:$Q$12,2))</f>
        <v>0</v>
      </c>
      <c r="R30" s="71"/>
      <c r="S30" s="88"/>
      <c r="T30" s="68" t="str">
        <f>IF(S30="","0",VLOOKUP(S30,RangedCombat!$P$4:$Q$12,2))</f>
        <v>0</v>
      </c>
      <c r="V30" s="88"/>
      <c r="W30" s="68" t="str">
        <f>IF(V30="","0",VLOOKUP(V30,RangedCombat!$P$4:$Q$12,2))</f>
        <v>0</v>
      </c>
      <c r="X30" s="1"/>
      <c r="Y30" s="88"/>
      <c r="Z30" s="87"/>
      <c r="AB30" s="37">
        <f t="shared" si="3"/>
        <v>2</v>
      </c>
    </row>
    <row r="31" spans="1:28" ht="12.75">
      <c r="A31" s="89"/>
      <c r="B31" s="69">
        <f t="shared" si="0"/>
        <v>5</v>
      </c>
      <c r="C31" s="86">
        <v>5</v>
      </c>
      <c r="D31" s="68">
        <f>IF(C31="","0",VLOOKUP(C31,RangedCombat!$C$4:$D$10,2))</f>
        <v>2</v>
      </c>
      <c r="E31" s="85"/>
      <c r="F31" s="86">
        <v>-2</v>
      </c>
      <c r="G31" s="68">
        <f>IF(F31="","0",VLOOKUP(F31,RangedCombat!$F$4:$G$7,2))</f>
        <v>3</v>
      </c>
      <c r="H31" s="85"/>
      <c r="I31" s="101">
        <f t="shared" si="1"/>
        <v>3</v>
      </c>
      <c r="J31" s="101">
        <f t="shared" si="2"/>
        <v>6</v>
      </c>
      <c r="K31" s="87">
        <v>9</v>
      </c>
      <c r="L31" s="68">
        <f>IF(K31="","0",VLOOKUP(K31,RangedCombat!$K$4:$L$11,2))</f>
        <v>-1</v>
      </c>
      <c r="M31" s="86"/>
      <c r="N31" s="68" t="str">
        <f>IF(M31="","0",VLOOKUP(M31,RangedCombat!$M$4:$N$13,2))</f>
        <v>0</v>
      </c>
      <c r="O31" s="85"/>
      <c r="P31" s="88"/>
      <c r="Q31" s="68" t="str">
        <f>IF(P31="","0",VLOOKUP(P31,RangedCombat!$P$4:$Q$12,2))</f>
        <v>0</v>
      </c>
      <c r="R31" s="71"/>
      <c r="S31" s="88"/>
      <c r="T31" s="68" t="str">
        <f>IF(S31="","0",VLOOKUP(S31,RangedCombat!$P$4:$Q$12,2))</f>
        <v>0</v>
      </c>
      <c r="V31" s="88"/>
      <c r="W31" s="68" t="str">
        <f>IF(V31="","0",VLOOKUP(V31,RangedCombat!$P$4:$Q$12,2))</f>
        <v>0</v>
      </c>
      <c r="X31" s="1"/>
      <c r="Y31" s="88"/>
      <c r="Z31" s="87"/>
      <c r="AB31" s="37">
        <f t="shared" si="3"/>
        <v>4</v>
      </c>
    </row>
    <row r="32" spans="1:28" ht="12.75">
      <c r="A32" s="89"/>
      <c r="B32" s="69">
        <f t="shared" si="0"/>
        <v>5</v>
      </c>
      <c r="C32" s="86">
        <v>5</v>
      </c>
      <c r="D32" s="68">
        <f>IF(C32="","0",VLOOKUP(C32,RangedCombat!$C$4:$D$10,2))</f>
        <v>2</v>
      </c>
      <c r="E32" s="85"/>
      <c r="F32" s="86"/>
      <c r="G32" s="68" t="str">
        <f>IF(F32="","0",VLOOKUP(F32,RangedCombat!$F$4:$G$7,2))</f>
        <v>0</v>
      </c>
      <c r="H32" s="85"/>
      <c r="I32" s="101">
        <f t="shared" si="1"/>
        <v>4</v>
      </c>
      <c r="J32" s="101">
        <f t="shared" si="2"/>
        <v>8</v>
      </c>
      <c r="K32" s="87">
        <v>12</v>
      </c>
      <c r="L32" s="68">
        <f>IF(K32="","0",VLOOKUP(K32,RangedCombat!$K$4:$L$11,2))</f>
        <v>0</v>
      </c>
      <c r="M32" s="86"/>
      <c r="N32" s="68" t="str">
        <f>IF(M32="","0",VLOOKUP(M32,RangedCombat!$M$4:$N$13,2))</f>
        <v>0</v>
      </c>
      <c r="O32" s="85"/>
      <c r="P32" s="88"/>
      <c r="Q32" s="68" t="str">
        <f>IF(P32="","0",VLOOKUP(P32,RangedCombat!$P$4:$Q$12,2))</f>
        <v>0</v>
      </c>
      <c r="R32" s="71"/>
      <c r="S32" s="88"/>
      <c r="T32" s="68" t="str">
        <f>IF(S32="","0",VLOOKUP(S32,RangedCombat!$P$4:$Q$12,2))</f>
        <v>0</v>
      </c>
      <c r="V32" s="88"/>
      <c r="W32" s="68" t="str">
        <f>IF(V32="","0",VLOOKUP(V32,RangedCombat!$P$4:$Q$12,2))</f>
        <v>0</v>
      </c>
      <c r="X32" s="1"/>
      <c r="Y32" s="88"/>
      <c r="Z32" s="87"/>
      <c r="AB32" s="37">
        <f t="shared" si="3"/>
        <v>2</v>
      </c>
    </row>
    <row r="33" spans="1:28" ht="12.75">
      <c r="A33" s="89"/>
      <c r="B33" s="69">
        <f t="shared" si="0"/>
        <v>5</v>
      </c>
      <c r="C33" s="86">
        <v>5</v>
      </c>
      <c r="D33" s="68">
        <f>IF(C33="","0",VLOOKUP(C33,RangedCombat!$C$4:$D$10,2))</f>
        <v>2</v>
      </c>
      <c r="E33" s="85"/>
      <c r="F33" s="86">
        <v>-1</v>
      </c>
      <c r="G33" s="68">
        <f>IF(F33="","0",VLOOKUP(F33,RangedCombat!$F$4:$G$7,2))</f>
        <v>1</v>
      </c>
      <c r="H33" s="85"/>
      <c r="I33" s="101">
        <f t="shared" si="1"/>
        <v>4</v>
      </c>
      <c r="J33" s="101">
        <f t="shared" si="2"/>
        <v>8</v>
      </c>
      <c r="K33" s="87">
        <v>12</v>
      </c>
      <c r="L33" s="68">
        <f>IF(K33="","0",VLOOKUP(K33,RangedCombat!$K$4:$L$11,2))</f>
        <v>0</v>
      </c>
      <c r="M33" s="86"/>
      <c r="N33" s="68" t="str">
        <f>IF(M33="","0",VLOOKUP(M33,RangedCombat!$M$4:$N$13,2))</f>
        <v>0</v>
      </c>
      <c r="O33" s="85"/>
      <c r="P33" s="88"/>
      <c r="Q33" s="68" t="str">
        <f>IF(P33="","0",VLOOKUP(P33,RangedCombat!$P$4:$Q$12,2))</f>
        <v>0</v>
      </c>
      <c r="R33" s="71"/>
      <c r="S33" s="88"/>
      <c r="T33" s="68" t="str">
        <f>IF(S33="","0",VLOOKUP(S33,RangedCombat!$P$4:$Q$12,2))</f>
        <v>0</v>
      </c>
      <c r="V33" s="88"/>
      <c r="W33" s="68" t="str">
        <f>IF(V33="","0",VLOOKUP(V33,RangedCombat!$P$4:$Q$12,2))</f>
        <v>0</v>
      </c>
      <c r="X33" s="1"/>
      <c r="Y33" s="88"/>
      <c r="Z33" s="87"/>
      <c r="AB33" s="37">
        <f t="shared" si="3"/>
        <v>3</v>
      </c>
    </row>
    <row r="34" spans="1:28" ht="12.75">
      <c r="A34" s="89"/>
      <c r="B34" s="69">
        <f t="shared" si="0"/>
        <v>5</v>
      </c>
      <c r="C34" s="86">
        <v>5</v>
      </c>
      <c r="D34" s="68">
        <f>IF(C34="","0",VLOOKUP(C34,RangedCombat!$C$4:$D$10,2))</f>
        <v>2</v>
      </c>
      <c r="E34" s="85"/>
      <c r="F34" s="86">
        <v>-2</v>
      </c>
      <c r="G34" s="68">
        <f>IF(F34="","0",VLOOKUP(F34,RangedCombat!$F$4:$G$7,2))</f>
        <v>3</v>
      </c>
      <c r="H34" s="85"/>
      <c r="I34" s="101">
        <f t="shared" si="1"/>
        <v>4</v>
      </c>
      <c r="J34" s="101">
        <f t="shared" si="2"/>
        <v>8</v>
      </c>
      <c r="K34" s="87">
        <v>12</v>
      </c>
      <c r="L34" s="68">
        <f>IF(K34="","0",VLOOKUP(K34,RangedCombat!$K$4:$L$11,2))</f>
        <v>0</v>
      </c>
      <c r="M34" s="86"/>
      <c r="N34" s="68" t="str">
        <f>IF(M34="","0",VLOOKUP(M34,RangedCombat!$M$4:$N$13,2))</f>
        <v>0</v>
      </c>
      <c r="O34" s="85"/>
      <c r="P34" s="88"/>
      <c r="Q34" s="68" t="str">
        <f>IF(P34="","0",VLOOKUP(P34,RangedCombat!$P$4:$Q$12,2))</f>
        <v>0</v>
      </c>
      <c r="R34" s="71"/>
      <c r="S34" s="88"/>
      <c r="T34" s="68" t="str">
        <f>IF(S34="","0",VLOOKUP(S34,RangedCombat!$P$4:$Q$12,2))</f>
        <v>0</v>
      </c>
      <c r="V34" s="88"/>
      <c r="W34" s="68" t="str">
        <f>IF(V34="","0",VLOOKUP(V34,RangedCombat!$P$4:$Q$12,2))</f>
        <v>0</v>
      </c>
      <c r="X34" s="1"/>
      <c r="Y34" s="88"/>
      <c r="Z34" s="87"/>
      <c r="AB34" s="37">
        <f t="shared" si="3"/>
        <v>5</v>
      </c>
    </row>
    <row r="35" spans="1:28" ht="12.75">
      <c r="A35" s="89"/>
      <c r="B35" s="69">
        <f t="shared" si="0"/>
        <v>5</v>
      </c>
      <c r="C35" s="86">
        <v>5</v>
      </c>
      <c r="D35" s="68">
        <f>IF(C35="","0",VLOOKUP(C35,RangedCombat!$C$4:$D$10,2))</f>
        <v>2</v>
      </c>
      <c r="E35" s="85"/>
      <c r="F35" s="86"/>
      <c r="G35" s="68" t="str">
        <f>IF(F35="","0",VLOOKUP(F35,RangedCombat!$F$4:$G$7,2))</f>
        <v>0</v>
      </c>
      <c r="H35" s="85"/>
      <c r="I35" s="101">
        <f t="shared" si="1"/>
        <v>5</v>
      </c>
      <c r="J35" s="101">
        <f t="shared" si="2"/>
        <v>10</v>
      </c>
      <c r="K35" s="87">
        <v>15</v>
      </c>
      <c r="L35" s="68">
        <f>IF(K35="","0",VLOOKUP(K35,RangedCombat!$K$4:$L$11,2))</f>
        <v>1</v>
      </c>
      <c r="M35" s="86"/>
      <c r="N35" s="68" t="str">
        <f>IF(M35="","0",VLOOKUP(M35,RangedCombat!$M$4:$N$13,2))</f>
        <v>0</v>
      </c>
      <c r="O35" s="85"/>
      <c r="P35" s="88"/>
      <c r="Q35" s="68" t="str">
        <f>IF(P35="","0",VLOOKUP(P35,RangedCombat!$P$4:$Q$12,2))</f>
        <v>0</v>
      </c>
      <c r="R35" s="71"/>
      <c r="S35" s="88"/>
      <c r="T35" s="68" t="str">
        <f>IF(S35="","0",VLOOKUP(S35,RangedCombat!$P$4:$Q$12,2))</f>
        <v>0</v>
      </c>
      <c r="V35" s="88"/>
      <c r="W35" s="68" t="str">
        <f>IF(V35="","0",VLOOKUP(V35,RangedCombat!$P$4:$Q$12,2))</f>
        <v>0</v>
      </c>
      <c r="X35" s="1"/>
      <c r="Y35" s="88"/>
      <c r="Z35" s="87"/>
      <c r="AB35" s="37">
        <f t="shared" si="3"/>
        <v>3</v>
      </c>
    </row>
    <row r="36" spans="1:28" ht="12.75">
      <c r="A36" s="89"/>
      <c r="B36" s="69">
        <f t="shared" si="0"/>
        <v>5</v>
      </c>
      <c r="C36" s="86">
        <v>5</v>
      </c>
      <c r="D36" s="68">
        <f>IF(C36="","0",VLOOKUP(C36,RangedCombat!$C$4:$D$10,2))</f>
        <v>2</v>
      </c>
      <c r="E36" s="85"/>
      <c r="F36" s="86">
        <v>-1</v>
      </c>
      <c r="G36" s="68">
        <f>IF(F36="","0",VLOOKUP(F36,RangedCombat!$F$4:$G$7,2))</f>
        <v>1</v>
      </c>
      <c r="H36" s="85"/>
      <c r="I36" s="101">
        <f t="shared" si="1"/>
        <v>5</v>
      </c>
      <c r="J36" s="101">
        <f t="shared" si="2"/>
        <v>10</v>
      </c>
      <c r="K36" s="87">
        <v>15</v>
      </c>
      <c r="L36" s="68">
        <f>IF(K36="","0",VLOOKUP(K36,RangedCombat!$K$4:$L$11,2))</f>
        <v>1</v>
      </c>
      <c r="M36" s="86"/>
      <c r="N36" s="68" t="str">
        <f>IF(M36="","0",VLOOKUP(M36,RangedCombat!$M$4:$N$13,2))</f>
        <v>0</v>
      </c>
      <c r="O36" s="85"/>
      <c r="P36" s="88"/>
      <c r="Q36" s="68" t="str">
        <f>IF(P36="","0",VLOOKUP(P36,RangedCombat!$P$4:$Q$12,2))</f>
        <v>0</v>
      </c>
      <c r="R36" s="71"/>
      <c r="S36" s="88"/>
      <c r="T36" s="68" t="str">
        <f>IF(S36="","0",VLOOKUP(S36,RangedCombat!$P$4:$Q$12,2))</f>
        <v>0</v>
      </c>
      <c r="V36" s="88"/>
      <c r="W36" s="68" t="str">
        <f>IF(V36="","0",VLOOKUP(V36,RangedCombat!$P$4:$Q$12,2))</f>
        <v>0</v>
      </c>
      <c r="X36" s="1"/>
      <c r="Y36" s="88"/>
      <c r="Z36" s="87"/>
      <c r="AB36" s="37">
        <f t="shared" si="3"/>
        <v>4</v>
      </c>
    </row>
    <row r="37" spans="1:28" ht="12.75">
      <c r="A37" s="89"/>
      <c r="B37" s="69">
        <f t="shared" si="0"/>
        <v>5</v>
      </c>
      <c r="C37" s="86">
        <v>5</v>
      </c>
      <c r="D37" s="68">
        <f>IF(C37="","0",VLOOKUP(C37,RangedCombat!$C$4:$D$10,2))</f>
        <v>2</v>
      </c>
      <c r="E37" s="85"/>
      <c r="F37" s="86">
        <v>-2</v>
      </c>
      <c r="G37" s="68">
        <f>IF(F37="","0",VLOOKUP(F37,RangedCombat!$F$4:$G$7,2))</f>
        <v>3</v>
      </c>
      <c r="H37" s="85"/>
      <c r="I37" s="101">
        <f t="shared" si="1"/>
        <v>5</v>
      </c>
      <c r="J37" s="101">
        <f t="shared" si="2"/>
        <v>10</v>
      </c>
      <c r="K37" s="87">
        <v>15</v>
      </c>
      <c r="L37" s="68">
        <f>IF(K37="","0",VLOOKUP(K37,RangedCombat!$K$4:$L$11,2))</f>
        <v>1</v>
      </c>
      <c r="M37" s="86"/>
      <c r="N37" s="68" t="str">
        <f>IF(M37="","0",VLOOKUP(M37,RangedCombat!$M$4:$N$13,2))</f>
        <v>0</v>
      </c>
      <c r="O37" s="85"/>
      <c r="P37" s="88"/>
      <c r="Q37" s="68" t="str">
        <f>IF(P37="","0",VLOOKUP(P37,RangedCombat!$P$4:$Q$12,2))</f>
        <v>0</v>
      </c>
      <c r="R37" s="71"/>
      <c r="S37" s="88"/>
      <c r="T37" s="68" t="str">
        <f>IF(S37="","0",VLOOKUP(S37,RangedCombat!$P$4:$Q$12,2))</f>
        <v>0</v>
      </c>
      <c r="V37" s="88"/>
      <c r="W37" s="68" t="str">
        <f>IF(V37="","0",VLOOKUP(V37,RangedCombat!$P$4:$Q$12,2))</f>
        <v>0</v>
      </c>
      <c r="X37" s="1"/>
      <c r="Y37" s="88"/>
      <c r="Z37" s="87"/>
      <c r="AB37" s="37">
        <f t="shared" si="3"/>
        <v>6</v>
      </c>
    </row>
    <row r="38" spans="1:28" ht="12.75">
      <c r="A38" s="89"/>
      <c r="B38" s="69">
        <f t="shared" si="0"/>
        <v>5</v>
      </c>
      <c r="C38" s="86">
        <v>5</v>
      </c>
      <c r="D38" s="68">
        <f>IF(C38="","0",VLOOKUP(C38,RangedCombat!$C$4:$D$10,2))</f>
        <v>2</v>
      </c>
      <c r="E38" s="85"/>
      <c r="F38" s="86"/>
      <c r="G38" s="68" t="str">
        <f>IF(F38="","0",VLOOKUP(F38,RangedCombat!$F$4:$G$7,2))</f>
        <v>0</v>
      </c>
      <c r="H38" s="85"/>
      <c r="I38" s="101">
        <f t="shared" si="1"/>
        <v>6</v>
      </c>
      <c r="J38" s="101">
        <f t="shared" si="2"/>
        <v>12</v>
      </c>
      <c r="K38" s="87">
        <v>18</v>
      </c>
      <c r="L38" s="68">
        <f>IF(K38="","0",VLOOKUP(K38,RangedCombat!$K$4:$L$11,2))</f>
        <v>2</v>
      </c>
      <c r="M38" s="86"/>
      <c r="N38" s="68" t="str">
        <f>IF(M38="","0",VLOOKUP(M38,RangedCombat!$M$4:$N$13,2))</f>
        <v>0</v>
      </c>
      <c r="O38" s="85"/>
      <c r="P38" s="88"/>
      <c r="Q38" s="68" t="str">
        <f>IF(P38="","0",VLOOKUP(P38,RangedCombat!$P$4:$Q$12,2))</f>
        <v>0</v>
      </c>
      <c r="R38" s="71"/>
      <c r="S38" s="88"/>
      <c r="T38" s="68" t="str">
        <f>IF(S38="","0",VLOOKUP(S38,RangedCombat!$P$4:$Q$12,2))</f>
        <v>0</v>
      </c>
      <c r="V38" s="88"/>
      <c r="W38" s="68" t="str">
        <f>IF(V38="","0",VLOOKUP(V38,RangedCombat!$P$4:$Q$12,2))</f>
        <v>0</v>
      </c>
      <c r="X38" s="1"/>
      <c r="Y38" s="88"/>
      <c r="Z38" s="87"/>
      <c r="AB38" s="37">
        <f t="shared" si="3"/>
        <v>4</v>
      </c>
    </row>
    <row r="39" spans="1:28" ht="12.75">
      <c r="A39" s="89"/>
      <c r="B39" s="69">
        <f t="shared" si="0"/>
        <v>5</v>
      </c>
      <c r="C39" s="86">
        <v>5</v>
      </c>
      <c r="D39" s="68">
        <f>IF(C39="","0",VLOOKUP(C39,RangedCombat!$C$4:$D$10,2))</f>
        <v>2</v>
      </c>
      <c r="E39" s="85"/>
      <c r="F39" s="86">
        <v>-1</v>
      </c>
      <c r="G39" s="68">
        <f>IF(F39="","0",VLOOKUP(F39,RangedCombat!$F$4:$G$7,2))</f>
        <v>1</v>
      </c>
      <c r="H39" s="85"/>
      <c r="I39" s="101">
        <f t="shared" si="1"/>
        <v>6</v>
      </c>
      <c r="J39" s="101">
        <f t="shared" si="2"/>
        <v>12</v>
      </c>
      <c r="K39" s="87">
        <v>18</v>
      </c>
      <c r="L39" s="68">
        <f>IF(K39="","0",VLOOKUP(K39,RangedCombat!$K$4:$L$11,2))</f>
        <v>2</v>
      </c>
      <c r="M39" s="86"/>
      <c r="N39" s="68" t="str">
        <f>IF(M39="","0",VLOOKUP(M39,RangedCombat!$M$4:$N$13,2))</f>
        <v>0</v>
      </c>
      <c r="O39" s="85"/>
      <c r="P39" s="88"/>
      <c r="Q39" s="68" t="str">
        <f>IF(P39="","0",VLOOKUP(P39,RangedCombat!$P$4:$Q$12,2))</f>
        <v>0</v>
      </c>
      <c r="R39" s="71"/>
      <c r="S39" s="88"/>
      <c r="T39" s="68" t="str">
        <f>IF(S39="","0",VLOOKUP(S39,RangedCombat!$P$4:$Q$12,2))</f>
        <v>0</v>
      </c>
      <c r="V39" s="88"/>
      <c r="W39" s="68" t="str">
        <f>IF(V39="","0",VLOOKUP(V39,RangedCombat!$P$4:$Q$12,2))</f>
        <v>0</v>
      </c>
      <c r="X39" s="1"/>
      <c r="Y39" s="88"/>
      <c r="Z39" s="87"/>
      <c r="AB39" s="37">
        <f t="shared" si="3"/>
        <v>5</v>
      </c>
    </row>
    <row r="40" spans="1:28" ht="12.75">
      <c r="A40" s="89"/>
      <c r="B40" s="69">
        <f t="shared" si="0"/>
        <v>5</v>
      </c>
      <c r="C40" s="86">
        <v>5</v>
      </c>
      <c r="D40" s="68">
        <f>IF(C40="","0",VLOOKUP(C40,RangedCombat!$C$4:$D$10,2))</f>
        <v>2</v>
      </c>
      <c r="E40" s="85"/>
      <c r="F40" s="86">
        <v>-2</v>
      </c>
      <c r="G40" s="68">
        <f>IF(F40="","0",VLOOKUP(F40,RangedCombat!$F$4:$G$7,2))</f>
        <v>3</v>
      </c>
      <c r="H40" s="85"/>
      <c r="I40" s="101">
        <f t="shared" si="1"/>
        <v>6</v>
      </c>
      <c r="J40" s="101">
        <f t="shared" si="2"/>
        <v>12</v>
      </c>
      <c r="K40" s="87">
        <v>18</v>
      </c>
      <c r="L40" s="68">
        <f>IF(K40="","0",VLOOKUP(K40,RangedCombat!$K$4:$L$11,2))</f>
        <v>2</v>
      </c>
      <c r="M40" s="86"/>
      <c r="N40" s="68" t="str">
        <f>IF(M40="","0",VLOOKUP(M40,RangedCombat!$M$4:$N$13,2))</f>
        <v>0</v>
      </c>
      <c r="O40" s="85"/>
      <c r="P40" s="88"/>
      <c r="Q40" s="68" t="str">
        <f>IF(P40="","0",VLOOKUP(P40,RangedCombat!$P$4:$Q$12,2))</f>
        <v>0</v>
      </c>
      <c r="R40" s="71"/>
      <c r="S40" s="88"/>
      <c r="T40" s="68" t="str">
        <f>IF(S40="","0",VLOOKUP(S40,RangedCombat!$P$4:$Q$12,2))</f>
        <v>0</v>
      </c>
      <c r="V40" s="88"/>
      <c r="W40" s="68" t="str">
        <f>IF(V40="","0",VLOOKUP(V40,RangedCombat!$P$4:$Q$12,2))</f>
        <v>0</v>
      </c>
      <c r="X40" s="1"/>
      <c r="Y40" s="88"/>
      <c r="Z40" s="87"/>
      <c r="AB40" s="37">
        <f t="shared" si="3"/>
        <v>7</v>
      </c>
    </row>
    <row r="41" spans="1:28" ht="12.75">
      <c r="A41" s="89"/>
      <c r="B41" s="69">
        <f t="shared" si="0"/>
        <v>5</v>
      </c>
      <c r="C41" s="86">
        <v>5</v>
      </c>
      <c r="D41" s="68">
        <f>IF(C41="","0",VLOOKUP(C41,RangedCombat!$C$4:$D$10,2))</f>
        <v>2</v>
      </c>
      <c r="E41" s="85"/>
      <c r="F41" s="86"/>
      <c r="G41" s="68" t="str">
        <f>IF(F41="","0",VLOOKUP(F41,RangedCombat!$F$4:$G$7,2))</f>
        <v>0</v>
      </c>
      <c r="H41" s="85"/>
      <c r="I41" s="101">
        <f t="shared" si="1"/>
        <v>8</v>
      </c>
      <c r="J41" s="101">
        <f t="shared" si="2"/>
        <v>16</v>
      </c>
      <c r="K41" s="87">
        <v>24</v>
      </c>
      <c r="L41" s="68">
        <f>IF(K41="","0",VLOOKUP(K41,RangedCombat!$K$4:$L$11,2))</f>
        <v>3</v>
      </c>
      <c r="M41" s="86"/>
      <c r="N41" s="68" t="str">
        <f>IF(M41="","0",VLOOKUP(M41,RangedCombat!$M$4:$N$13,2))</f>
        <v>0</v>
      </c>
      <c r="O41" s="85"/>
      <c r="P41" s="88"/>
      <c r="Q41" s="68" t="str">
        <f>IF(P41="","0",VLOOKUP(P41,RangedCombat!$P$4:$Q$12,2))</f>
        <v>0</v>
      </c>
      <c r="R41" s="71"/>
      <c r="S41" s="88"/>
      <c r="T41" s="68" t="str">
        <f>IF(S41="","0",VLOOKUP(S41,RangedCombat!$P$4:$Q$12,2))</f>
        <v>0</v>
      </c>
      <c r="V41" s="88"/>
      <c r="W41" s="68" t="str">
        <f>IF(V41="","0",VLOOKUP(V41,RangedCombat!$P$4:$Q$12,2))</f>
        <v>0</v>
      </c>
      <c r="X41" s="1"/>
      <c r="Y41" s="88"/>
      <c r="Z41" s="87"/>
      <c r="AB41" s="37">
        <f t="shared" si="3"/>
        <v>5</v>
      </c>
    </row>
    <row r="42" spans="1:28" ht="12.75">
      <c r="A42" s="89"/>
      <c r="B42" s="69">
        <f t="shared" si="0"/>
        <v>5</v>
      </c>
      <c r="C42" s="86">
        <v>5</v>
      </c>
      <c r="D42" s="68">
        <f>IF(C42="","0",VLOOKUP(C42,RangedCombat!$C$4:$D$10,2))</f>
        <v>2</v>
      </c>
      <c r="E42" s="85"/>
      <c r="F42" s="86">
        <v>-1</v>
      </c>
      <c r="G42" s="68">
        <f>IF(F42="","0",VLOOKUP(F42,RangedCombat!$F$4:$G$7,2))</f>
        <v>1</v>
      </c>
      <c r="H42" s="85"/>
      <c r="I42" s="101">
        <f t="shared" si="1"/>
        <v>8</v>
      </c>
      <c r="J42" s="101">
        <f t="shared" si="2"/>
        <v>16</v>
      </c>
      <c r="K42" s="87">
        <v>24</v>
      </c>
      <c r="L42" s="68">
        <f>IF(K42="","0",VLOOKUP(K42,RangedCombat!$K$4:$L$11,2))</f>
        <v>3</v>
      </c>
      <c r="M42" s="86"/>
      <c r="N42" s="68" t="str">
        <f>IF(M42="","0",VLOOKUP(M42,RangedCombat!$M$4:$N$13,2))</f>
        <v>0</v>
      </c>
      <c r="O42" s="85"/>
      <c r="P42" s="88"/>
      <c r="Q42" s="68" t="str">
        <f>IF(P42="","0",VLOOKUP(P42,RangedCombat!$P$4:$Q$12,2))</f>
        <v>0</v>
      </c>
      <c r="R42" s="71"/>
      <c r="S42" s="88"/>
      <c r="T42" s="68" t="str">
        <f>IF(S42="","0",VLOOKUP(S42,RangedCombat!$P$4:$Q$12,2))</f>
        <v>0</v>
      </c>
      <c r="V42" s="88"/>
      <c r="W42" s="68" t="str">
        <f>IF(V42="","0",VLOOKUP(V42,RangedCombat!$P$4:$Q$12,2))</f>
        <v>0</v>
      </c>
      <c r="X42" s="1"/>
      <c r="Y42" s="88"/>
      <c r="Z42" s="87"/>
      <c r="AB42" s="37">
        <f t="shared" si="3"/>
        <v>6</v>
      </c>
    </row>
    <row r="43" spans="1:28" ht="12.75">
      <c r="A43" s="89"/>
      <c r="B43" s="69">
        <f t="shared" si="0"/>
        <v>5</v>
      </c>
      <c r="C43" s="86">
        <v>5</v>
      </c>
      <c r="D43" s="68">
        <f>IF(C43="","0",VLOOKUP(C43,RangedCombat!$C$4:$D$10,2))</f>
        <v>2</v>
      </c>
      <c r="E43" s="85"/>
      <c r="F43" s="86">
        <v>-2</v>
      </c>
      <c r="G43" s="68">
        <f>IF(F43="","0",VLOOKUP(F43,RangedCombat!$F$4:$G$7,2))</f>
        <v>3</v>
      </c>
      <c r="H43" s="85"/>
      <c r="I43" s="101">
        <f t="shared" si="1"/>
        <v>8</v>
      </c>
      <c r="J43" s="101">
        <f t="shared" si="2"/>
        <v>16</v>
      </c>
      <c r="K43" s="87">
        <v>24</v>
      </c>
      <c r="L43" s="68">
        <f>IF(K43="","0",VLOOKUP(K43,RangedCombat!$K$4:$L$11,2))</f>
        <v>3</v>
      </c>
      <c r="M43" s="86"/>
      <c r="N43" s="68" t="str">
        <f>IF(M43="","0",VLOOKUP(M43,RangedCombat!$M$4:$N$13,2))</f>
        <v>0</v>
      </c>
      <c r="O43" s="85"/>
      <c r="P43" s="88"/>
      <c r="Q43" s="68" t="str">
        <f>IF(P43="","0",VLOOKUP(P43,RangedCombat!$P$4:$Q$12,2))</f>
        <v>0</v>
      </c>
      <c r="R43" s="71"/>
      <c r="S43" s="88"/>
      <c r="T43" s="68" t="str">
        <f>IF(S43="","0",VLOOKUP(S43,RangedCombat!$P$4:$Q$12,2))</f>
        <v>0</v>
      </c>
      <c r="V43" s="88"/>
      <c r="W43" s="68" t="str">
        <f>IF(V43="","0",VLOOKUP(V43,RangedCombat!$P$4:$Q$12,2))</f>
        <v>0</v>
      </c>
      <c r="X43" s="1"/>
      <c r="Y43" s="88"/>
      <c r="Z43" s="87"/>
      <c r="AB43" s="37">
        <f t="shared" si="3"/>
        <v>8</v>
      </c>
    </row>
    <row r="44" spans="1:28" ht="12.75">
      <c r="A44" s="89"/>
      <c r="B44" s="69">
        <f>SUM(C44)</f>
        <v>5</v>
      </c>
      <c r="C44" s="86">
        <v>5</v>
      </c>
      <c r="D44" s="68">
        <f>IF(C44="","0",VLOOKUP(C44,RangedCombat!$C$4:$D$10,2))</f>
        <v>2</v>
      </c>
      <c r="E44" s="85"/>
      <c r="F44" s="86"/>
      <c r="G44" s="68" t="str">
        <f>IF(F44="","0",VLOOKUP(F44,RangedCombat!$F$4:$G$7,2))</f>
        <v>0</v>
      </c>
      <c r="H44" s="85"/>
      <c r="I44" s="101">
        <f>SUM(K44)/3</f>
        <v>10</v>
      </c>
      <c r="J44" s="101">
        <f t="shared" si="2"/>
        <v>20</v>
      </c>
      <c r="K44" s="87">
        <v>30</v>
      </c>
      <c r="L44" s="68">
        <f>IF(K44="","0",VLOOKUP(K44,RangedCombat!$K$4:$L$11,2))</f>
        <v>4</v>
      </c>
      <c r="M44" s="86"/>
      <c r="N44" s="68" t="str">
        <f>IF(M44="","0",VLOOKUP(M44,RangedCombat!$M$4:$N$13,2))</f>
        <v>0</v>
      </c>
      <c r="O44" s="85"/>
      <c r="P44" s="88"/>
      <c r="Q44" s="68" t="str">
        <f>IF(P44="","0",VLOOKUP(P44,RangedCombat!$P$4:$Q$12,2))</f>
        <v>0</v>
      </c>
      <c r="R44" s="71"/>
      <c r="S44" s="88"/>
      <c r="T44" s="68" t="str">
        <f>IF(S44="","0",VLOOKUP(S44,RangedCombat!$P$4:$Q$12,2))</f>
        <v>0</v>
      </c>
      <c r="V44" s="88"/>
      <c r="W44" s="68" t="str">
        <f>IF(V44="","0",VLOOKUP(V44,RangedCombat!$P$4:$Q$12,2))</f>
        <v>0</v>
      </c>
      <c r="X44" s="1"/>
      <c r="Y44" s="88"/>
      <c r="Z44" s="87"/>
      <c r="AB44" s="37">
        <f>SUM(D44+G44+L44+N44+Q44+T44+W44+Z44)</f>
        <v>6</v>
      </c>
    </row>
    <row r="45" spans="1:28" ht="12.75">
      <c r="A45" s="89"/>
      <c r="B45" s="69">
        <f aca="true" t="shared" si="4" ref="B45:B91">SUM(C45)</f>
        <v>5</v>
      </c>
      <c r="C45" s="86">
        <v>5</v>
      </c>
      <c r="D45" s="68">
        <f>IF(C45="","0",VLOOKUP(C45,RangedCombat!$C$4:$D$10,2))</f>
        <v>2</v>
      </c>
      <c r="E45" s="85"/>
      <c r="F45" s="86"/>
      <c r="G45" s="68" t="str">
        <f>IF(F45="","0",VLOOKUP(F45,RangedCombat!$F$4:$G$7,2))</f>
        <v>0</v>
      </c>
      <c r="H45" s="85"/>
      <c r="I45" s="101">
        <f aca="true" t="shared" si="5" ref="I45:I91">SUM(K45)/3</f>
        <v>12</v>
      </c>
      <c r="J45" s="101">
        <f t="shared" si="2"/>
        <v>24</v>
      </c>
      <c r="K45" s="87">
        <v>36</v>
      </c>
      <c r="L45" s="68">
        <f>IF(K45="","0",VLOOKUP(K45,RangedCombat!$K$4:$L$11,2))</f>
        <v>6</v>
      </c>
      <c r="M45" s="86"/>
      <c r="N45" s="68" t="str">
        <f>IF(M45="","0",VLOOKUP(M45,RangedCombat!$M$4:$N$13,2))</f>
        <v>0</v>
      </c>
      <c r="O45" s="85"/>
      <c r="P45" s="88"/>
      <c r="Q45" s="68" t="str">
        <f>IF(P45="","0",VLOOKUP(P45,RangedCombat!$P$4:$Q$12,2))</f>
        <v>0</v>
      </c>
      <c r="R45" s="71"/>
      <c r="S45" s="88"/>
      <c r="T45" s="68" t="str">
        <f>IF(S45="","0",VLOOKUP(S45,RangedCombat!$P$4:$Q$12,2))</f>
        <v>0</v>
      </c>
      <c r="V45" s="88"/>
      <c r="W45" s="68" t="str">
        <f>IF(V45="","0",VLOOKUP(V45,RangedCombat!$P$4:$Q$12,2))</f>
        <v>0</v>
      </c>
      <c r="X45" s="1"/>
      <c r="Y45" s="88"/>
      <c r="Z45" s="87"/>
      <c r="AB45" s="37">
        <f aca="true" t="shared" si="6" ref="AB45:AB91">SUM(D45+G45+L45+N45+Q45+T45+W45+Z45)</f>
        <v>8</v>
      </c>
    </row>
    <row r="46" spans="1:28" ht="12.75">
      <c r="A46" s="89"/>
      <c r="B46" s="69">
        <f t="shared" si="4"/>
        <v>5</v>
      </c>
      <c r="C46" s="86">
        <v>5</v>
      </c>
      <c r="D46" s="68">
        <f>IF(C46="","0",VLOOKUP(C46,RangedCombat!$C$4:$D$10,2))</f>
        <v>2</v>
      </c>
      <c r="E46" s="85"/>
      <c r="F46" s="86">
        <v>-1</v>
      </c>
      <c r="G46" s="68">
        <f>IF(F46="","0",VLOOKUP(F46,RangedCombat!$F$4:$G$7,2))</f>
        <v>1</v>
      </c>
      <c r="H46" s="85"/>
      <c r="I46" s="101">
        <f t="shared" si="5"/>
        <v>12</v>
      </c>
      <c r="J46" s="101">
        <f t="shared" si="2"/>
        <v>24</v>
      </c>
      <c r="K46" s="87">
        <v>36</v>
      </c>
      <c r="L46" s="68">
        <f>IF(K46="","0",VLOOKUP(K46,RangedCombat!$K$4:$L$11,2))</f>
        <v>6</v>
      </c>
      <c r="M46" s="86"/>
      <c r="N46" s="68" t="str">
        <f>IF(M46="","0",VLOOKUP(M46,RangedCombat!$M$4:$N$13,2))</f>
        <v>0</v>
      </c>
      <c r="O46" s="85"/>
      <c r="P46" s="88"/>
      <c r="Q46" s="68" t="str">
        <f>IF(P46="","0",VLOOKUP(P46,RangedCombat!$P$4:$Q$12,2))</f>
        <v>0</v>
      </c>
      <c r="R46" s="71"/>
      <c r="S46" s="88"/>
      <c r="T46" s="68" t="str">
        <f>IF(S46="","0",VLOOKUP(S46,RangedCombat!$P$4:$Q$12,2))</f>
        <v>0</v>
      </c>
      <c r="V46" s="88"/>
      <c r="W46" s="68" t="str">
        <f>IF(V46="","0",VLOOKUP(V46,RangedCombat!$P$4:$Q$12,2))</f>
        <v>0</v>
      </c>
      <c r="X46" s="1"/>
      <c r="Y46" s="88"/>
      <c r="Z46" s="87"/>
      <c r="AB46" s="37">
        <f t="shared" si="6"/>
        <v>9</v>
      </c>
    </row>
    <row r="47" spans="1:28" ht="12.75">
      <c r="A47" s="89"/>
      <c r="B47" s="69">
        <f t="shared" si="4"/>
        <v>5</v>
      </c>
      <c r="C47" s="86">
        <v>5</v>
      </c>
      <c r="D47" s="68">
        <f>IF(C47="","0",VLOOKUP(C47,RangedCombat!$C$4:$D$10,2))</f>
        <v>2</v>
      </c>
      <c r="E47" s="85"/>
      <c r="F47" s="86">
        <v>-2</v>
      </c>
      <c r="G47" s="68">
        <f>IF(F47="","0",VLOOKUP(F47,RangedCombat!$F$4:$G$7,2))</f>
        <v>3</v>
      </c>
      <c r="H47" s="85"/>
      <c r="I47" s="101">
        <f t="shared" si="5"/>
        <v>12</v>
      </c>
      <c r="J47" s="101">
        <f t="shared" si="2"/>
        <v>24</v>
      </c>
      <c r="K47" s="87">
        <v>36</v>
      </c>
      <c r="L47" s="68">
        <f>IF(K47="","0",VLOOKUP(K47,RangedCombat!$K$4:$L$11,2))</f>
        <v>6</v>
      </c>
      <c r="M47" s="86"/>
      <c r="N47" s="68" t="str">
        <f>IF(M47="","0",VLOOKUP(M47,RangedCombat!$M$4:$N$13,2))</f>
        <v>0</v>
      </c>
      <c r="O47" s="85"/>
      <c r="P47" s="88"/>
      <c r="Q47" s="68" t="str">
        <f>IF(P47="","0",VLOOKUP(P47,RangedCombat!$P$4:$Q$12,2))</f>
        <v>0</v>
      </c>
      <c r="R47" s="71"/>
      <c r="S47" s="88"/>
      <c r="T47" s="68" t="str">
        <f>IF(S47="","0",VLOOKUP(S47,RangedCombat!$P$4:$Q$12,2))</f>
        <v>0</v>
      </c>
      <c r="V47" s="88"/>
      <c r="W47" s="68" t="str">
        <f>IF(V47="","0",VLOOKUP(V47,RangedCombat!$P$4:$Q$12,2))</f>
        <v>0</v>
      </c>
      <c r="X47" s="1"/>
      <c r="Y47" s="88"/>
      <c r="Z47" s="87"/>
      <c r="AB47" s="37">
        <f t="shared" si="6"/>
        <v>11</v>
      </c>
    </row>
    <row r="48" spans="1:28" ht="12.75">
      <c r="A48" s="89"/>
      <c r="B48" s="69">
        <f t="shared" si="4"/>
        <v>5</v>
      </c>
      <c r="C48" s="86">
        <v>5</v>
      </c>
      <c r="D48" s="68">
        <f>IF(C48="","0",VLOOKUP(C48,RangedCombat!$C$4:$D$10,2))</f>
        <v>2</v>
      </c>
      <c r="E48" s="85"/>
      <c r="F48" s="86"/>
      <c r="G48" s="68" t="str">
        <f>IF(F48="","0",VLOOKUP(F48,RangedCombat!$F$4:$G$7,2))</f>
        <v>0</v>
      </c>
      <c r="H48" s="85"/>
      <c r="I48" s="101">
        <f t="shared" si="5"/>
        <v>15</v>
      </c>
      <c r="J48" s="101">
        <f t="shared" si="2"/>
        <v>30</v>
      </c>
      <c r="K48" s="87">
        <v>45</v>
      </c>
      <c r="L48" s="68">
        <f>IF(K48="","0",VLOOKUP(K48,RangedCombat!$K$4:$L$11,2))</f>
        <v>8</v>
      </c>
      <c r="M48" s="86"/>
      <c r="N48" s="68" t="str">
        <f>IF(M48="","0",VLOOKUP(M48,RangedCombat!$M$4:$N$13,2))</f>
        <v>0</v>
      </c>
      <c r="O48" s="85"/>
      <c r="P48" s="88"/>
      <c r="Q48" s="68" t="str">
        <f>IF(P48="","0",VLOOKUP(P48,RangedCombat!$P$4:$Q$12,2))</f>
        <v>0</v>
      </c>
      <c r="R48" s="71"/>
      <c r="S48" s="88"/>
      <c r="T48" s="68" t="str">
        <f>IF(S48="","0",VLOOKUP(S48,RangedCombat!$P$4:$Q$12,2))</f>
        <v>0</v>
      </c>
      <c r="V48" s="88"/>
      <c r="W48" s="68" t="str">
        <f>IF(V48="","0",VLOOKUP(V48,RangedCombat!$P$4:$Q$12,2))</f>
        <v>0</v>
      </c>
      <c r="X48" s="1"/>
      <c r="Y48" s="88"/>
      <c r="Z48" s="87"/>
      <c r="AB48" s="37">
        <f t="shared" si="6"/>
        <v>10</v>
      </c>
    </row>
    <row r="49" spans="1:28" ht="12.75">
      <c r="A49" s="89"/>
      <c r="B49" s="69">
        <f t="shared" si="4"/>
        <v>5</v>
      </c>
      <c r="C49" s="86">
        <v>5</v>
      </c>
      <c r="D49" s="68">
        <f>IF(C49="","0",VLOOKUP(C49,RangedCombat!$C$4:$D$10,2))</f>
        <v>2</v>
      </c>
      <c r="E49" s="85"/>
      <c r="F49" s="86">
        <v>-1</v>
      </c>
      <c r="G49" s="68">
        <f>IF(F49="","0",VLOOKUP(F49,RangedCombat!$F$4:$G$7,2))</f>
        <v>1</v>
      </c>
      <c r="H49" s="85"/>
      <c r="I49" s="101">
        <f t="shared" si="5"/>
        <v>15</v>
      </c>
      <c r="J49" s="101">
        <f t="shared" si="2"/>
        <v>30</v>
      </c>
      <c r="K49" s="87">
        <v>45</v>
      </c>
      <c r="L49" s="68">
        <f>IF(K49="","0",VLOOKUP(K49,RangedCombat!$K$4:$L$11,2))</f>
        <v>8</v>
      </c>
      <c r="M49" s="86"/>
      <c r="N49" s="68" t="str">
        <f>IF(M49="","0",VLOOKUP(M49,RangedCombat!$M$4:$N$13,2))</f>
        <v>0</v>
      </c>
      <c r="O49" s="85"/>
      <c r="P49" s="88"/>
      <c r="Q49" s="68" t="str">
        <f>IF(P49="","0",VLOOKUP(P49,RangedCombat!$P$4:$Q$12,2))</f>
        <v>0</v>
      </c>
      <c r="R49" s="71"/>
      <c r="S49" s="88"/>
      <c r="T49" s="68" t="str">
        <f>IF(S49="","0",VLOOKUP(S49,RangedCombat!$P$4:$Q$12,2))</f>
        <v>0</v>
      </c>
      <c r="V49" s="88"/>
      <c r="W49" s="68" t="str">
        <f>IF(V49="","0",VLOOKUP(V49,RangedCombat!$P$4:$Q$12,2))</f>
        <v>0</v>
      </c>
      <c r="X49" s="1"/>
      <c r="Y49" s="88"/>
      <c r="Z49" s="87"/>
      <c r="AB49" s="37">
        <f t="shared" si="6"/>
        <v>11</v>
      </c>
    </row>
    <row r="50" spans="1:28" ht="12.75">
      <c r="A50" s="89"/>
      <c r="B50" s="69">
        <f t="shared" si="4"/>
        <v>5</v>
      </c>
      <c r="C50" s="86">
        <v>5</v>
      </c>
      <c r="D50" s="68">
        <f>IF(C50="","0",VLOOKUP(C50,RangedCombat!$C$4:$D$10,2))</f>
        <v>2</v>
      </c>
      <c r="E50" s="85"/>
      <c r="F50" s="86">
        <v>-2</v>
      </c>
      <c r="G50" s="68">
        <f>IF(F50="","0",VLOOKUP(F50,RangedCombat!$F$4:$G$7,2))</f>
        <v>3</v>
      </c>
      <c r="H50" s="85"/>
      <c r="I50" s="101">
        <f t="shared" si="5"/>
        <v>15</v>
      </c>
      <c r="J50" s="101">
        <f t="shared" si="2"/>
        <v>30</v>
      </c>
      <c r="K50" s="87">
        <v>45</v>
      </c>
      <c r="L50" s="68">
        <f>IF(K50="","0",VLOOKUP(K50,RangedCombat!$K$4:$L$11,2))</f>
        <v>8</v>
      </c>
      <c r="M50" s="86"/>
      <c r="N50" s="68" t="str">
        <f>IF(M50="","0",VLOOKUP(M50,RangedCombat!$M$4:$N$13,2))</f>
        <v>0</v>
      </c>
      <c r="O50" s="85"/>
      <c r="P50" s="88"/>
      <c r="Q50" s="68" t="str">
        <f>IF(P50="","0",VLOOKUP(P50,RangedCombat!$P$4:$Q$12,2))</f>
        <v>0</v>
      </c>
      <c r="R50" s="71"/>
      <c r="S50" s="88"/>
      <c r="T50" s="68" t="str">
        <f>IF(S50="","0",VLOOKUP(S50,RangedCombat!$P$4:$Q$12,2))</f>
        <v>0</v>
      </c>
      <c r="V50" s="88"/>
      <c r="W50" s="68" t="str">
        <f>IF(V50="","0",VLOOKUP(V50,RangedCombat!$P$4:$Q$12,2))</f>
        <v>0</v>
      </c>
      <c r="X50" s="1"/>
      <c r="Y50" s="88"/>
      <c r="Z50" s="87"/>
      <c r="AB50" s="37">
        <f t="shared" si="6"/>
        <v>13</v>
      </c>
    </row>
    <row r="51" spans="1:28" ht="12.75">
      <c r="A51" s="89"/>
      <c r="B51" s="69">
        <f t="shared" si="4"/>
        <v>6</v>
      </c>
      <c r="C51" s="86">
        <v>6</v>
      </c>
      <c r="D51" s="68">
        <f>IF(C51="","0",VLOOKUP(C51,RangedCombat!$C$4:$D$10,2))</f>
        <v>4</v>
      </c>
      <c r="E51" s="85"/>
      <c r="F51" s="86"/>
      <c r="G51" s="68" t="str">
        <f>IF(F51="","0",VLOOKUP(F51,RangedCombat!$F$4:$G$7,2))</f>
        <v>0</v>
      </c>
      <c r="H51" s="85"/>
      <c r="I51" s="101">
        <f t="shared" si="5"/>
        <v>3</v>
      </c>
      <c r="J51" s="101">
        <f t="shared" si="2"/>
        <v>6</v>
      </c>
      <c r="K51" s="87">
        <v>9</v>
      </c>
      <c r="L51" s="68">
        <f>IF(K51="","0",VLOOKUP(K51,RangedCombat!$K$4:$L$11,2))</f>
        <v>-1</v>
      </c>
      <c r="M51" s="86"/>
      <c r="N51" s="68" t="str">
        <f>IF(M51="","0",VLOOKUP(M51,RangedCombat!$M$4:$N$13,2))</f>
        <v>0</v>
      </c>
      <c r="O51" s="85"/>
      <c r="P51" s="88"/>
      <c r="Q51" s="68" t="str">
        <f>IF(P51="","0",VLOOKUP(P51,RangedCombat!$P$4:$Q$12,2))</f>
        <v>0</v>
      </c>
      <c r="R51" s="71"/>
      <c r="S51" s="88"/>
      <c r="T51" s="68" t="str">
        <f>IF(S51="","0",VLOOKUP(S51,RangedCombat!$P$4:$Q$12,2))</f>
        <v>0</v>
      </c>
      <c r="V51" s="88"/>
      <c r="W51" s="68" t="str">
        <f>IF(V51="","0",VLOOKUP(V51,RangedCombat!$P$4:$Q$12,2))</f>
        <v>0</v>
      </c>
      <c r="X51" s="1"/>
      <c r="Y51" s="88"/>
      <c r="Z51" s="87"/>
      <c r="AB51" s="37">
        <f t="shared" si="6"/>
        <v>3</v>
      </c>
    </row>
    <row r="52" spans="1:28" ht="12.75">
      <c r="A52" s="89"/>
      <c r="B52" s="69">
        <f t="shared" si="4"/>
        <v>6</v>
      </c>
      <c r="C52" s="86">
        <v>6</v>
      </c>
      <c r="D52" s="68">
        <f>IF(C52="","0",VLOOKUP(C52,RangedCombat!$C$4:$D$10,2))</f>
        <v>4</v>
      </c>
      <c r="E52" s="85"/>
      <c r="F52" s="86">
        <v>-1</v>
      </c>
      <c r="G52" s="68">
        <f>IF(F52="","0",VLOOKUP(F52,RangedCombat!$F$4:$G$7,2))</f>
        <v>1</v>
      </c>
      <c r="H52" s="85"/>
      <c r="I52" s="101">
        <f t="shared" si="5"/>
        <v>3</v>
      </c>
      <c r="J52" s="101">
        <f t="shared" si="2"/>
        <v>6</v>
      </c>
      <c r="K52" s="87">
        <v>9</v>
      </c>
      <c r="L52" s="68">
        <f>IF(K52="","0",VLOOKUP(K52,RangedCombat!$K$4:$L$11,2))</f>
        <v>-1</v>
      </c>
      <c r="M52" s="86"/>
      <c r="N52" s="68" t="str">
        <f>IF(M52="","0",VLOOKUP(M52,RangedCombat!$M$4:$N$13,2))</f>
        <v>0</v>
      </c>
      <c r="O52" s="85"/>
      <c r="P52" s="88"/>
      <c r="Q52" s="68" t="str">
        <f>IF(P52="","0",VLOOKUP(P52,RangedCombat!$P$4:$Q$12,2))</f>
        <v>0</v>
      </c>
      <c r="R52" s="71"/>
      <c r="S52" s="88"/>
      <c r="T52" s="68" t="str">
        <f>IF(S52="","0",VLOOKUP(S52,RangedCombat!$P$4:$Q$12,2))</f>
        <v>0</v>
      </c>
      <c r="V52" s="88"/>
      <c r="W52" s="68" t="str">
        <f>IF(V52="","0",VLOOKUP(V52,RangedCombat!$P$4:$Q$12,2))</f>
        <v>0</v>
      </c>
      <c r="X52" s="1"/>
      <c r="Y52" s="88"/>
      <c r="Z52" s="87"/>
      <c r="AB52" s="37">
        <f t="shared" si="6"/>
        <v>4</v>
      </c>
    </row>
    <row r="53" spans="1:28" ht="12.75">
      <c r="A53" s="89"/>
      <c r="B53" s="69">
        <f t="shared" si="4"/>
        <v>6</v>
      </c>
      <c r="C53" s="86">
        <v>6</v>
      </c>
      <c r="D53" s="68">
        <f>IF(C53="","0",VLOOKUP(C53,RangedCombat!$C$4:$D$10,2))</f>
        <v>4</v>
      </c>
      <c r="E53" s="85"/>
      <c r="F53" s="86">
        <v>-2</v>
      </c>
      <c r="G53" s="68">
        <f>IF(F53="","0",VLOOKUP(F53,RangedCombat!$F$4:$G$7,2))</f>
        <v>3</v>
      </c>
      <c r="H53" s="85"/>
      <c r="I53" s="101">
        <f t="shared" si="5"/>
        <v>3</v>
      </c>
      <c r="J53" s="101">
        <f t="shared" si="2"/>
        <v>6</v>
      </c>
      <c r="K53" s="87">
        <v>9</v>
      </c>
      <c r="L53" s="68">
        <f>IF(K53="","0",VLOOKUP(K53,RangedCombat!$K$4:$L$11,2))</f>
        <v>-1</v>
      </c>
      <c r="M53" s="86"/>
      <c r="N53" s="68" t="str">
        <f>IF(M53="","0",VLOOKUP(M53,RangedCombat!$M$4:$N$13,2))</f>
        <v>0</v>
      </c>
      <c r="O53" s="85"/>
      <c r="P53" s="88"/>
      <c r="Q53" s="68" t="str">
        <f>IF(P53="","0",VLOOKUP(P53,RangedCombat!$P$4:$Q$12,2))</f>
        <v>0</v>
      </c>
      <c r="R53" s="71"/>
      <c r="S53" s="88"/>
      <c r="T53" s="68" t="str">
        <f>IF(S53="","0",VLOOKUP(S53,RangedCombat!$P$4:$Q$12,2))</f>
        <v>0</v>
      </c>
      <c r="V53" s="88"/>
      <c r="W53" s="68" t="str">
        <f>IF(V53="","0",VLOOKUP(V53,RangedCombat!$P$4:$Q$12,2))</f>
        <v>0</v>
      </c>
      <c r="X53" s="1"/>
      <c r="Y53" s="88"/>
      <c r="Z53" s="87"/>
      <c r="AB53" s="37">
        <f t="shared" si="6"/>
        <v>6</v>
      </c>
    </row>
    <row r="54" spans="1:28" ht="12.75">
      <c r="A54" s="89"/>
      <c r="B54" s="69">
        <f t="shared" si="4"/>
        <v>6</v>
      </c>
      <c r="C54" s="86">
        <v>6</v>
      </c>
      <c r="D54" s="68">
        <f>IF(C54="","0",VLOOKUP(C54,RangedCombat!$C$4:$D$10,2))</f>
        <v>4</v>
      </c>
      <c r="E54" s="85"/>
      <c r="F54" s="86">
        <v>-3</v>
      </c>
      <c r="G54" s="68">
        <f>IF(F54="","0",VLOOKUP(F54,RangedCombat!$F$4:$G$7,2))</f>
        <v>6</v>
      </c>
      <c r="H54" s="85"/>
      <c r="I54" s="101">
        <f t="shared" si="5"/>
        <v>3</v>
      </c>
      <c r="J54" s="101">
        <f t="shared" si="2"/>
        <v>6</v>
      </c>
      <c r="K54" s="87">
        <v>9</v>
      </c>
      <c r="L54" s="68">
        <f>IF(K54="","0",VLOOKUP(K54,RangedCombat!$K$4:$L$11,2))</f>
        <v>-1</v>
      </c>
      <c r="M54" s="86"/>
      <c r="N54" s="68" t="str">
        <f>IF(M54="","0",VLOOKUP(M54,RangedCombat!$M$4:$N$13,2))</f>
        <v>0</v>
      </c>
      <c r="O54" s="85"/>
      <c r="P54" s="88"/>
      <c r="Q54" s="68" t="str">
        <f>IF(P54="","0",VLOOKUP(P54,RangedCombat!$P$4:$Q$12,2))</f>
        <v>0</v>
      </c>
      <c r="R54" s="71"/>
      <c r="S54" s="88"/>
      <c r="T54" s="68" t="str">
        <f>IF(S54="","0",VLOOKUP(S54,RangedCombat!$P$4:$Q$12,2))</f>
        <v>0</v>
      </c>
      <c r="V54" s="88"/>
      <c r="W54" s="68" t="str">
        <f>IF(V54="","0",VLOOKUP(V54,RangedCombat!$P$4:$Q$12,2))</f>
        <v>0</v>
      </c>
      <c r="X54" s="1"/>
      <c r="Y54" s="88"/>
      <c r="Z54" s="87"/>
      <c r="AB54" s="37">
        <f t="shared" si="6"/>
        <v>9</v>
      </c>
    </row>
    <row r="55" spans="1:28" ht="12.75">
      <c r="A55" s="89"/>
      <c r="B55" s="69">
        <f t="shared" si="4"/>
        <v>6</v>
      </c>
      <c r="C55" s="86">
        <v>6</v>
      </c>
      <c r="D55" s="68">
        <f>IF(C55="","0",VLOOKUP(C55,RangedCombat!$C$4:$D$10,2))</f>
        <v>4</v>
      </c>
      <c r="E55" s="85"/>
      <c r="F55" s="86"/>
      <c r="G55" s="68" t="str">
        <f>IF(F55="","0",VLOOKUP(F55,RangedCombat!$F$4:$G$7,2))</f>
        <v>0</v>
      </c>
      <c r="H55" s="85"/>
      <c r="I55" s="101">
        <f t="shared" si="5"/>
        <v>4</v>
      </c>
      <c r="J55" s="101">
        <f t="shared" si="2"/>
        <v>8</v>
      </c>
      <c r="K55" s="87">
        <v>12</v>
      </c>
      <c r="L55" s="68">
        <f>IF(K55="","0",VLOOKUP(K55,RangedCombat!$K$4:$L$11,2))</f>
        <v>0</v>
      </c>
      <c r="M55" s="86"/>
      <c r="N55" s="68" t="str">
        <f>IF(M55="","0",VLOOKUP(M55,RangedCombat!$M$4:$N$13,2))</f>
        <v>0</v>
      </c>
      <c r="O55" s="85"/>
      <c r="P55" s="88"/>
      <c r="Q55" s="68" t="str">
        <f>IF(P55="","0",VLOOKUP(P55,RangedCombat!$P$4:$Q$12,2))</f>
        <v>0</v>
      </c>
      <c r="R55" s="71"/>
      <c r="S55" s="88"/>
      <c r="T55" s="68" t="str">
        <f>IF(S55="","0",VLOOKUP(S55,RangedCombat!$P$4:$Q$12,2))</f>
        <v>0</v>
      </c>
      <c r="V55" s="88"/>
      <c r="W55" s="68" t="str">
        <f>IF(V55="","0",VLOOKUP(V55,RangedCombat!$P$4:$Q$12,2))</f>
        <v>0</v>
      </c>
      <c r="X55" s="1"/>
      <c r="Y55" s="88"/>
      <c r="Z55" s="87"/>
      <c r="AB55" s="37">
        <f t="shared" si="6"/>
        <v>4</v>
      </c>
    </row>
    <row r="56" spans="1:28" ht="12.75">
      <c r="A56" s="89"/>
      <c r="B56" s="69">
        <f t="shared" si="4"/>
        <v>6</v>
      </c>
      <c r="C56" s="86">
        <v>6</v>
      </c>
      <c r="D56" s="68">
        <f>IF(C56="","0",VLOOKUP(C56,RangedCombat!$C$4:$D$10,2))</f>
        <v>4</v>
      </c>
      <c r="E56" s="85"/>
      <c r="F56" s="86">
        <v>-1</v>
      </c>
      <c r="G56" s="68">
        <f>IF(F56="","0",VLOOKUP(F56,RangedCombat!$F$4:$G$7,2))</f>
        <v>1</v>
      </c>
      <c r="H56" s="85"/>
      <c r="I56" s="101">
        <f t="shared" si="5"/>
        <v>4</v>
      </c>
      <c r="J56" s="101">
        <f t="shared" si="2"/>
        <v>8</v>
      </c>
      <c r="K56" s="87">
        <v>12</v>
      </c>
      <c r="L56" s="68">
        <f>IF(K56="","0",VLOOKUP(K56,RangedCombat!$K$4:$L$11,2))</f>
        <v>0</v>
      </c>
      <c r="M56" s="86"/>
      <c r="N56" s="68" t="str">
        <f>IF(M56="","0",VLOOKUP(M56,RangedCombat!$M$4:$N$13,2))</f>
        <v>0</v>
      </c>
      <c r="O56" s="85"/>
      <c r="P56" s="88"/>
      <c r="Q56" s="68" t="str">
        <f>IF(P56="","0",VLOOKUP(P56,RangedCombat!$P$4:$Q$12,2))</f>
        <v>0</v>
      </c>
      <c r="R56" s="71"/>
      <c r="S56" s="88"/>
      <c r="T56" s="68" t="str">
        <f>IF(S56="","0",VLOOKUP(S56,RangedCombat!$P$4:$Q$12,2))</f>
        <v>0</v>
      </c>
      <c r="V56" s="88"/>
      <c r="W56" s="68" t="str">
        <f>IF(V56="","0",VLOOKUP(V56,RangedCombat!$P$4:$Q$12,2))</f>
        <v>0</v>
      </c>
      <c r="X56" s="1"/>
      <c r="Y56" s="88"/>
      <c r="Z56" s="87"/>
      <c r="AB56" s="37">
        <f t="shared" si="6"/>
        <v>5</v>
      </c>
    </row>
    <row r="57" spans="1:28" ht="12.75">
      <c r="A57" s="89"/>
      <c r="B57" s="69">
        <f t="shared" si="4"/>
        <v>6</v>
      </c>
      <c r="C57" s="86">
        <v>6</v>
      </c>
      <c r="D57" s="68">
        <f>IF(C57="","0",VLOOKUP(C57,RangedCombat!$C$4:$D$10,2))</f>
        <v>4</v>
      </c>
      <c r="E57" s="85"/>
      <c r="F57" s="86">
        <v>-2</v>
      </c>
      <c r="G57" s="68">
        <f>IF(F57="","0",VLOOKUP(F57,RangedCombat!$F$4:$G$7,2))</f>
        <v>3</v>
      </c>
      <c r="H57" s="85"/>
      <c r="I57" s="101">
        <f t="shared" si="5"/>
        <v>4</v>
      </c>
      <c r="J57" s="101">
        <f t="shared" si="2"/>
        <v>8</v>
      </c>
      <c r="K57" s="87">
        <v>12</v>
      </c>
      <c r="L57" s="68">
        <f>IF(K57="","0",VLOOKUP(K57,RangedCombat!$K$4:$L$11,2))</f>
        <v>0</v>
      </c>
      <c r="M57" s="86"/>
      <c r="N57" s="68" t="str">
        <f>IF(M57="","0",VLOOKUP(M57,RangedCombat!$M$4:$N$13,2))</f>
        <v>0</v>
      </c>
      <c r="O57" s="85"/>
      <c r="P57" s="88"/>
      <c r="Q57" s="68" t="str">
        <f>IF(P57="","0",VLOOKUP(P57,RangedCombat!$P$4:$Q$12,2))</f>
        <v>0</v>
      </c>
      <c r="R57" s="71"/>
      <c r="S57" s="88"/>
      <c r="T57" s="68" t="str">
        <f>IF(S57="","0",VLOOKUP(S57,RangedCombat!$P$4:$Q$12,2))</f>
        <v>0</v>
      </c>
      <c r="V57" s="88"/>
      <c r="W57" s="68" t="str">
        <f>IF(V57="","0",VLOOKUP(V57,RangedCombat!$P$4:$Q$12,2))</f>
        <v>0</v>
      </c>
      <c r="X57" s="1"/>
      <c r="Y57" s="88"/>
      <c r="Z57" s="87"/>
      <c r="AB57" s="37">
        <f t="shared" si="6"/>
        <v>7</v>
      </c>
    </row>
    <row r="58" spans="1:28" ht="12.75">
      <c r="A58" s="89"/>
      <c r="B58" s="69">
        <f t="shared" si="4"/>
        <v>6</v>
      </c>
      <c r="C58" s="86">
        <v>6</v>
      </c>
      <c r="D58" s="68">
        <f>IF(C58="","0",VLOOKUP(C58,RangedCombat!$C$4:$D$10,2))</f>
        <v>4</v>
      </c>
      <c r="E58" s="85"/>
      <c r="F58" s="86">
        <v>-3</v>
      </c>
      <c r="G58" s="68">
        <f>IF(F58="","0",VLOOKUP(F58,RangedCombat!$F$4:$G$7,2))</f>
        <v>6</v>
      </c>
      <c r="H58" s="85"/>
      <c r="I58" s="101">
        <f t="shared" si="5"/>
        <v>4</v>
      </c>
      <c r="J58" s="101">
        <f t="shared" si="2"/>
        <v>8</v>
      </c>
      <c r="K58" s="87">
        <v>12</v>
      </c>
      <c r="L58" s="68">
        <f>IF(K58="","0",VLOOKUP(K58,RangedCombat!$K$4:$L$11,2))</f>
        <v>0</v>
      </c>
      <c r="M58" s="86"/>
      <c r="N58" s="68" t="str">
        <f>IF(M58="","0",VLOOKUP(M58,RangedCombat!$M$4:$N$13,2))</f>
        <v>0</v>
      </c>
      <c r="O58" s="85"/>
      <c r="P58" s="88"/>
      <c r="Q58" s="68" t="str">
        <f>IF(P58="","0",VLOOKUP(P58,RangedCombat!$P$4:$Q$12,2))</f>
        <v>0</v>
      </c>
      <c r="R58" s="71"/>
      <c r="S58" s="88"/>
      <c r="T58" s="68" t="str">
        <f>IF(S58="","0",VLOOKUP(S58,RangedCombat!$P$4:$Q$12,2))</f>
        <v>0</v>
      </c>
      <c r="V58" s="88"/>
      <c r="W58" s="68" t="str">
        <f>IF(V58="","0",VLOOKUP(V58,RangedCombat!$P$4:$Q$12,2))</f>
        <v>0</v>
      </c>
      <c r="X58" s="1"/>
      <c r="Y58" s="88"/>
      <c r="Z58" s="87"/>
      <c r="AB58" s="37">
        <f t="shared" si="6"/>
        <v>10</v>
      </c>
    </row>
    <row r="59" spans="1:28" ht="12.75">
      <c r="A59" s="89"/>
      <c r="B59" s="69">
        <f t="shared" si="4"/>
        <v>6</v>
      </c>
      <c r="C59" s="86">
        <v>6</v>
      </c>
      <c r="D59" s="68">
        <f>IF(C59="","0",VLOOKUP(C59,RangedCombat!$C$4:$D$10,2))</f>
        <v>4</v>
      </c>
      <c r="E59" s="85"/>
      <c r="F59" s="86"/>
      <c r="G59" s="68" t="str">
        <f>IF(F59="","0",VLOOKUP(F59,RangedCombat!$F$4:$G$7,2))</f>
        <v>0</v>
      </c>
      <c r="H59" s="85"/>
      <c r="I59" s="101">
        <f t="shared" si="5"/>
        <v>5</v>
      </c>
      <c r="J59" s="101">
        <f t="shared" si="2"/>
        <v>10</v>
      </c>
      <c r="K59" s="87">
        <v>15</v>
      </c>
      <c r="L59" s="68">
        <f>IF(K59="","0",VLOOKUP(K59,RangedCombat!$K$4:$L$11,2))</f>
        <v>1</v>
      </c>
      <c r="M59" s="86"/>
      <c r="N59" s="68" t="str">
        <f>IF(M59="","0",VLOOKUP(M59,RangedCombat!$M$4:$N$13,2))</f>
        <v>0</v>
      </c>
      <c r="O59" s="85"/>
      <c r="P59" s="88"/>
      <c r="Q59" s="68" t="str">
        <f>IF(P59="","0",VLOOKUP(P59,RangedCombat!$P$4:$Q$12,2))</f>
        <v>0</v>
      </c>
      <c r="R59" s="71"/>
      <c r="S59" s="88"/>
      <c r="T59" s="68" t="str">
        <f>IF(S59="","0",VLOOKUP(S59,RangedCombat!$P$4:$Q$12,2))</f>
        <v>0</v>
      </c>
      <c r="V59" s="88"/>
      <c r="W59" s="68" t="str">
        <f>IF(V59="","0",VLOOKUP(V59,RangedCombat!$P$4:$Q$12,2))</f>
        <v>0</v>
      </c>
      <c r="X59" s="1"/>
      <c r="Y59" s="88"/>
      <c r="Z59" s="87"/>
      <c r="AB59" s="37">
        <f t="shared" si="6"/>
        <v>5</v>
      </c>
    </row>
    <row r="60" spans="1:28" ht="12.75">
      <c r="A60" s="89"/>
      <c r="B60" s="69">
        <f t="shared" si="4"/>
        <v>6</v>
      </c>
      <c r="C60" s="86">
        <v>6</v>
      </c>
      <c r="D60" s="68">
        <f>IF(C60="","0",VLOOKUP(C60,RangedCombat!$C$4:$D$10,2))</f>
        <v>4</v>
      </c>
      <c r="E60" s="85"/>
      <c r="F60" s="86">
        <v>-1</v>
      </c>
      <c r="G60" s="68">
        <f>IF(F60="","0",VLOOKUP(F60,RangedCombat!$F$4:$G$7,2))</f>
        <v>1</v>
      </c>
      <c r="H60" s="85"/>
      <c r="I60" s="101">
        <f t="shared" si="5"/>
        <v>5</v>
      </c>
      <c r="J60" s="101">
        <f t="shared" si="2"/>
        <v>10</v>
      </c>
      <c r="K60" s="87">
        <v>15</v>
      </c>
      <c r="L60" s="68">
        <f>IF(K60="","0",VLOOKUP(K60,RangedCombat!$K$4:$L$11,2))</f>
        <v>1</v>
      </c>
      <c r="M60" s="86"/>
      <c r="N60" s="68" t="str">
        <f>IF(M60="","0",VLOOKUP(M60,RangedCombat!$M$4:$N$13,2))</f>
        <v>0</v>
      </c>
      <c r="O60" s="85"/>
      <c r="P60" s="88"/>
      <c r="Q60" s="68" t="str">
        <f>IF(P60="","0",VLOOKUP(P60,RangedCombat!$P$4:$Q$12,2))</f>
        <v>0</v>
      </c>
      <c r="R60" s="71"/>
      <c r="S60" s="88"/>
      <c r="T60" s="68" t="str">
        <f>IF(S60="","0",VLOOKUP(S60,RangedCombat!$P$4:$Q$12,2))</f>
        <v>0</v>
      </c>
      <c r="V60" s="88"/>
      <c r="W60" s="68" t="str">
        <f>IF(V60="","0",VLOOKUP(V60,RangedCombat!$P$4:$Q$12,2))</f>
        <v>0</v>
      </c>
      <c r="X60" s="1"/>
      <c r="Y60" s="88"/>
      <c r="Z60" s="87"/>
      <c r="AB60" s="37">
        <f t="shared" si="6"/>
        <v>6</v>
      </c>
    </row>
    <row r="61" spans="1:28" ht="12.75">
      <c r="A61" s="89"/>
      <c r="B61" s="69">
        <f t="shared" si="4"/>
        <v>6</v>
      </c>
      <c r="C61" s="86">
        <v>6</v>
      </c>
      <c r="D61" s="68">
        <f>IF(C61="","0",VLOOKUP(C61,RangedCombat!$C$4:$D$10,2))</f>
        <v>4</v>
      </c>
      <c r="E61" s="85"/>
      <c r="F61" s="86">
        <v>-2</v>
      </c>
      <c r="G61" s="68">
        <f>IF(F61="","0",VLOOKUP(F61,RangedCombat!$F$4:$G$7,2))</f>
        <v>3</v>
      </c>
      <c r="H61" s="85"/>
      <c r="I61" s="101">
        <f t="shared" si="5"/>
        <v>5</v>
      </c>
      <c r="J61" s="101">
        <f t="shared" si="2"/>
        <v>10</v>
      </c>
      <c r="K61" s="87">
        <v>15</v>
      </c>
      <c r="L61" s="68">
        <f>IF(K61="","0",VLOOKUP(K61,RangedCombat!$K$4:$L$11,2))</f>
        <v>1</v>
      </c>
      <c r="M61" s="86"/>
      <c r="N61" s="68" t="str">
        <f>IF(M61="","0",VLOOKUP(M61,RangedCombat!$M$4:$N$13,2))</f>
        <v>0</v>
      </c>
      <c r="O61" s="85"/>
      <c r="P61" s="88"/>
      <c r="Q61" s="68" t="str">
        <f>IF(P61="","0",VLOOKUP(P61,RangedCombat!$P$4:$Q$12,2))</f>
        <v>0</v>
      </c>
      <c r="R61" s="71"/>
      <c r="S61" s="88"/>
      <c r="T61" s="68" t="str">
        <f>IF(S61="","0",VLOOKUP(S61,RangedCombat!$P$4:$Q$12,2))</f>
        <v>0</v>
      </c>
      <c r="V61" s="88"/>
      <c r="W61" s="68" t="str">
        <f>IF(V61="","0",VLOOKUP(V61,RangedCombat!$P$4:$Q$12,2))</f>
        <v>0</v>
      </c>
      <c r="X61" s="1"/>
      <c r="Y61" s="88"/>
      <c r="Z61" s="87"/>
      <c r="AB61" s="37">
        <f t="shared" si="6"/>
        <v>8</v>
      </c>
    </row>
    <row r="62" spans="1:28" ht="12.75">
      <c r="A62" s="89"/>
      <c r="B62" s="69">
        <f t="shared" si="4"/>
        <v>6</v>
      </c>
      <c r="C62" s="86">
        <v>6</v>
      </c>
      <c r="D62" s="68">
        <f>IF(C62="","0",VLOOKUP(C62,RangedCombat!$C$4:$D$10,2))</f>
        <v>4</v>
      </c>
      <c r="E62" s="85"/>
      <c r="F62" s="86">
        <v>-3</v>
      </c>
      <c r="G62" s="68">
        <f>IF(F62="","0",VLOOKUP(F62,RangedCombat!$F$4:$G$7,2))</f>
        <v>6</v>
      </c>
      <c r="H62" s="85"/>
      <c r="I62" s="101">
        <f t="shared" si="5"/>
        <v>5</v>
      </c>
      <c r="J62" s="101">
        <f t="shared" si="2"/>
        <v>10</v>
      </c>
      <c r="K62" s="87">
        <v>15</v>
      </c>
      <c r="L62" s="68">
        <f>IF(K62="","0",VLOOKUP(K62,RangedCombat!$K$4:$L$11,2))</f>
        <v>1</v>
      </c>
      <c r="M62" s="86"/>
      <c r="N62" s="68" t="str">
        <f>IF(M62="","0",VLOOKUP(M62,RangedCombat!$M$4:$N$13,2))</f>
        <v>0</v>
      </c>
      <c r="O62" s="85"/>
      <c r="P62" s="88"/>
      <c r="Q62" s="68" t="str">
        <f>IF(P62="","0",VLOOKUP(P62,RangedCombat!$P$4:$Q$12,2))</f>
        <v>0</v>
      </c>
      <c r="R62" s="71"/>
      <c r="S62" s="88"/>
      <c r="T62" s="68" t="str">
        <f>IF(S62="","0",VLOOKUP(S62,RangedCombat!$P$4:$Q$12,2))</f>
        <v>0</v>
      </c>
      <c r="V62" s="88"/>
      <c r="W62" s="68" t="str">
        <f>IF(V62="","0",VLOOKUP(V62,RangedCombat!$P$4:$Q$12,2))</f>
        <v>0</v>
      </c>
      <c r="X62" s="1"/>
      <c r="Y62" s="88"/>
      <c r="Z62" s="87"/>
      <c r="AB62" s="37">
        <f t="shared" si="6"/>
        <v>11</v>
      </c>
    </row>
    <row r="63" spans="1:28" ht="12.75">
      <c r="A63" s="89"/>
      <c r="B63" s="69">
        <f t="shared" si="4"/>
        <v>6</v>
      </c>
      <c r="C63" s="86">
        <v>6</v>
      </c>
      <c r="D63" s="68">
        <f>IF(C63="","0",VLOOKUP(C63,RangedCombat!$C$4:$D$10,2))</f>
        <v>4</v>
      </c>
      <c r="E63" s="85"/>
      <c r="F63" s="86"/>
      <c r="G63" s="68" t="str">
        <f>IF(F63="","0",VLOOKUP(F63,RangedCombat!$F$4:$G$7,2))</f>
        <v>0</v>
      </c>
      <c r="H63" s="85"/>
      <c r="I63" s="101">
        <f t="shared" si="5"/>
        <v>6</v>
      </c>
      <c r="J63" s="101">
        <f t="shared" si="2"/>
        <v>12</v>
      </c>
      <c r="K63" s="87">
        <v>18</v>
      </c>
      <c r="L63" s="68">
        <f>IF(K63="","0",VLOOKUP(K63,RangedCombat!$K$4:$L$11,2))</f>
        <v>2</v>
      </c>
      <c r="M63" s="86"/>
      <c r="N63" s="68" t="str">
        <f>IF(M63="","0",VLOOKUP(M63,RangedCombat!$M$4:$N$13,2))</f>
        <v>0</v>
      </c>
      <c r="O63" s="85"/>
      <c r="P63" s="88"/>
      <c r="Q63" s="68" t="str">
        <f>IF(P63="","0",VLOOKUP(P63,RangedCombat!$P$4:$Q$12,2))</f>
        <v>0</v>
      </c>
      <c r="R63" s="71"/>
      <c r="S63" s="88"/>
      <c r="T63" s="68" t="str">
        <f>IF(S63="","0",VLOOKUP(S63,RangedCombat!$P$4:$Q$12,2))</f>
        <v>0</v>
      </c>
      <c r="V63" s="88"/>
      <c r="W63" s="68" t="str">
        <f>IF(V63="","0",VLOOKUP(V63,RangedCombat!$P$4:$Q$12,2))</f>
        <v>0</v>
      </c>
      <c r="X63" s="1"/>
      <c r="Y63" s="88"/>
      <c r="Z63" s="87"/>
      <c r="AB63" s="37">
        <f t="shared" si="6"/>
        <v>6</v>
      </c>
    </row>
    <row r="64" spans="1:28" ht="12.75">
      <c r="A64" s="89"/>
      <c r="B64" s="69">
        <f t="shared" si="4"/>
        <v>6</v>
      </c>
      <c r="C64" s="86">
        <v>6</v>
      </c>
      <c r="D64" s="68">
        <f>IF(C64="","0",VLOOKUP(C64,RangedCombat!$C$4:$D$10,2))</f>
        <v>4</v>
      </c>
      <c r="E64" s="85"/>
      <c r="F64" s="86">
        <v>-1</v>
      </c>
      <c r="G64" s="68">
        <f>IF(F64="","0",VLOOKUP(F64,RangedCombat!$F$4:$G$7,2))</f>
        <v>1</v>
      </c>
      <c r="H64" s="85"/>
      <c r="I64" s="101">
        <f t="shared" si="5"/>
        <v>6</v>
      </c>
      <c r="J64" s="101">
        <f t="shared" si="2"/>
        <v>12</v>
      </c>
      <c r="K64" s="87">
        <v>18</v>
      </c>
      <c r="L64" s="68">
        <f>IF(K64="","0",VLOOKUP(K64,RangedCombat!$K$4:$L$11,2))</f>
        <v>2</v>
      </c>
      <c r="M64" s="86"/>
      <c r="N64" s="68" t="str">
        <f>IF(M64="","0",VLOOKUP(M64,RangedCombat!$M$4:$N$13,2))</f>
        <v>0</v>
      </c>
      <c r="O64" s="85"/>
      <c r="P64" s="88"/>
      <c r="Q64" s="68" t="str">
        <f>IF(P64="","0",VLOOKUP(P64,RangedCombat!$P$4:$Q$12,2))</f>
        <v>0</v>
      </c>
      <c r="R64" s="71"/>
      <c r="S64" s="88"/>
      <c r="T64" s="68" t="str">
        <f>IF(S64="","0",VLOOKUP(S64,RangedCombat!$P$4:$Q$12,2))</f>
        <v>0</v>
      </c>
      <c r="V64" s="88"/>
      <c r="W64" s="68" t="str">
        <f>IF(V64="","0",VLOOKUP(V64,RangedCombat!$P$4:$Q$12,2))</f>
        <v>0</v>
      </c>
      <c r="X64" s="1"/>
      <c r="Y64" s="88"/>
      <c r="Z64" s="87"/>
      <c r="AB64" s="37">
        <f t="shared" si="6"/>
        <v>7</v>
      </c>
    </row>
    <row r="65" spans="1:28" ht="12.75">
      <c r="A65" s="89"/>
      <c r="B65" s="69">
        <f t="shared" si="4"/>
        <v>6</v>
      </c>
      <c r="C65" s="86">
        <v>6</v>
      </c>
      <c r="D65" s="68">
        <f>IF(C65="","0",VLOOKUP(C65,RangedCombat!$C$4:$D$10,2))</f>
        <v>4</v>
      </c>
      <c r="E65" s="85"/>
      <c r="F65" s="86">
        <v>-2</v>
      </c>
      <c r="G65" s="68">
        <f>IF(F65="","0",VLOOKUP(F65,RangedCombat!$F$4:$G$7,2))</f>
        <v>3</v>
      </c>
      <c r="H65" s="85"/>
      <c r="I65" s="101">
        <f t="shared" si="5"/>
        <v>6</v>
      </c>
      <c r="J65" s="101">
        <f t="shared" si="2"/>
        <v>12</v>
      </c>
      <c r="K65" s="87">
        <v>18</v>
      </c>
      <c r="L65" s="68">
        <f>IF(K65="","0",VLOOKUP(K65,RangedCombat!$K$4:$L$11,2))</f>
        <v>2</v>
      </c>
      <c r="M65" s="86"/>
      <c r="N65" s="68" t="str">
        <f>IF(M65="","0",VLOOKUP(M65,RangedCombat!$M$4:$N$13,2))</f>
        <v>0</v>
      </c>
      <c r="O65" s="85"/>
      <c r="P65" s="88"/>
      <c r="Q65" s="68" t="str">
        <f>IF(P65="","0",VLOOKUP(P65,RangedCombat!$P$4:$Q$12,2))</f>
        <v>0</v>
      </c>
      <c r="R65" s="71"/>
      <c r="S65" s="88"/>
      <c r="T65" s="68" t="str">
        <f>IF(S65="","0",VLOOKUP(S65,RangedCombat!$P$4:$Q$12,2))</f>
        <v>0</v>
      </c>
      <c r="V65" s="88"/>
      <c r="W65" s="68" t="str">
        <f>IF(V65="","0",VLOOKUP(V65,RangedCombat!$P$4:$Q$12,2))</f>
        <v>0</v>
      </c>
      <c r="X65" s="1"/>
      <c r="Y65" s="88"/>
      <c r="Z65" s="87"/>
      <c r="AB65" s="37">
        <f t="shared" si="6"/>
        <v>9</v>
      </c>
    </row>
    <row r="66" spans="1:28" ht="12.75">
      <c r="A66" s="89"/>
      <c r="B66" s="69">
        <f t="shared" si="4"/>
        <v>6</v>
      </c>
      <c r="C66" s="86">
        <v>6</v>
      </c>
      <c r="D66" s="68">
        <f>IF(C66="","0",VLOOKUP(C66,RangedCombat!$C$4:$D$10,2))</f>
        <v>4</v>
      </c>
      <c r="E66" s="85"/>
      <c r="F66" s="86">
        <v>-3</v>
      </c>
      <c r="G66" s="68">
        <f>IF(F66="","0",VLOOKUP(F66,RangedCombat!$F$4:$G$7,2))</f>
        <v>6</v>
      </c>
      <c r="H66" s="85"/>
      <c r="I66" s="101">
        <f t="shared" si="5"/>
        <v>6</v>
      </c>
      <c r="J66" s="101">
        <f t="shared" si="2"/>
        <v>12</v>
      </c>
      <c r="K66" s="87">
        <v>18</v>
      </c>
      <c r="L66" s="68">
        <f>IF(K66="","0",VLOOKUP(K66,RangedCombat!$K$4:$L$11,2))</f>
        <v>2</v>
      </c>
      <c r="M66" s="86"/>
      <c r="N66" s="68" t="str">
        <f>IF(M66="","0",VLOOKUP(M66,RangedCombat!$M$4:$N$13,2))</f>
        <v>0</v>
      </c>
      <c r="O66" s="85"/>
      <c r="P66" s="88"/>
      <c r="Q66" s="68" t="str">
        <f>IF(P66="","0",VLOOKUP(P66,RangedCombat!$P$4:$Q$12,2))</f>
        <v>0</v>
      </c>
      <c r="R66" s="71"/>
      <c r="S66" s="88"/>
      <c r="T66" s="68" t="str">
        <f>IF(S66="","0",VLOOKUP(S66,RangedCombat!$P$4:$Q$12,2))</f>
        <v>0</v>
      </c>
      <c r="V66" s="88"/>
      <c r="W66" s="68" t="str">
        <f>IF(V66="","0",VLOOKUP(V66,RangedCombat!$P$4:$Q$12,2))</f>
        <v>0</v>
      </c>
      <c r="X66" s="1"/>
      <c r="Y66" s="88"/>
      <c r="Z66" s="87"/>
      <c r="AB66" s="37">
        <f t="shared" si="6"/>
        <v>12</v>
      </c>
    </row>
    <row r="67" spans="1:28" ht="12.75">
      <c r="A67" s="89"/>
      <c r="B67" s="69">
        <f t="shared" si="4"/>
        <v>6</v>
      </c>
      <c r="C67" s="86">
        <v>6</v>
      </c>
      <c r="D67" s="68">
        <f>IF(C67="","0",VLOOKUP(C67,RangedCombat!$C$4:$D$10,2))</f>
        <v>4</v>
      </c>
      <c r="E67" s="85"/>
      <c r="F67" s="86"/>
      <c r="G67" s="68" t="str">
        <f>IF(F67="","0",VLOOKUP(F67,RangedCombat!$F$4:$G$7,2))</f>
        <v>0</v>
      </c>
      <c r="H67" s="85"/>
      <c r="I67" s="101">
        <f t="shared" si="5"/>
        <v>8</v>
      </c>
      <c r="J67" s="101">
        <f t="shared" si="2"/>
        <v>16</v>
      </c>
      <c r="K67" s="87">
        <v>24</v>
      </c>
      <c r="L67" s="68">
        <f>IF(K67="","0",VLOOKUP(K67,RangedCombat!$K$4:$L$11,2))</f>
        <v>3</v>
      </c>
      <c r="M67" s="86"/>
      <c r="N67" s="68" t="str">
        <f>IF(M67="","0",VLOOKUP(M67,RangedCombat!$M$4:$N$13,2))</f>
        <v>0</v>
      </c>
      <c r="O67" s="85"/>
      <c r="P67" s="88"/>
      <c r="Q67" s="68" t="str">
        <f>IF(P67="","0",VLOOKUP(P67,RangedCombat!$P$4:$Q$12,2))</f>
        <v>0</v>
      </c>
      <c r="R67" s="71"/>
      <c r="S67" s="88"/>
      <c r="T67" s="68" t="str">
        <f>IF(S67="","0",VLOOKUP(S67,RangedCombat!$P$4:$Q$12,2))</f>
        <v>0</v>
      </c>
      <c r="V67" s="88"/>
      <c r="W67" s="68" t="str">
        <f>IF(V67="","0",VLOOKUP(V67,RangedCombat!$P$4:$Q$12,2))</f>
        <v>0</v>
      </c>
      <c r="X67" s="1"/>
      <c r="Y67" s="88"/>
      <c r="Z67" s="87"/>
      <c r="AB67" s="37">
        <f t="shared" si="6"/>
        <v>7</v>
      </c>
    </row>
    <row r="68" spans="1:28" ht="12.75">
      <c r="A68" s="89"/>
      <c r="B68" s="69">
        <f t="shared" si="4"/>
        <v>6</v>
      </c>
      <c r="C68" s="86">
        <v>6</v>
      </c>
      <c r="D68" s="68">
        <f>IF(C68="","0",VLOOKUP(C68,RangedCombat!$C$4:$D$10,2))</f>
        <v>4</v>
      </c>
      <c r="E68" s="85"/>
      <c r="F68" s="86">
        <v>-1</v>
      </c>
      <c r="G68" s="68">
        <f>IF(F68="","0",VLOOKUP(F68,RangedCombat!$F$4:$G$7,2))</f>
        <v>1</v>
      </c>
      <c r="H68" s="85"/>
      <c r="I68" s="101">
        <f t="shared" si="5"/>
        <v>8</v>
      </c>
      <c r="J68" s="101">
        <f t="shared" si="2"/>
        <v>16</v>
      </c>
      <c r="K68" s="87">
        <v>24</v>
      </c>
      <c r="L68" s="68">
        <f>IF(K68="","0",VLOOKUP(K68,RangedCombat!$K$4:$L$11,2))</f>
        <v>3</v>
      </c>
      <c r="M68" s="86"/>
      <c r="N68" s="68" t="str">
        <f>IF(M68="","0",VLOOKUP(M68,RangedCombat!$M$4:$N$13,2))</f>
        <v>0</v>
      </c>
      <c r="O68" s="85"/>
      <c r="P68" s="88"/>
      <c r="Q68" s="68" t="str">
        <f>IF(P68="","0",VLOOKUP(P68,RangedCombat!$P$4:$Q$12,2))</f>
        <v>0</v>
      </c>
      <c r="R68" s="71"/>
      <c r="S68" s="88"/>
      <c r="T68" s="68" t="str">
        <f>IF(S68="","0",VLOOKUP(S68,RangedCombat!$P$4:$Q$12,2))</f>
        <v>0</v>
      </c>
      <c r="V68" s="88"/>
      <c r="W68" s="68" t="str">
        <f>IF(V68="","0",VLOOKUP(V68,RangedCombat!$P$4:$Q$12,2))</f>
        <v>0</v>
      </c>
      <c r="X68" s="1"/>
      <c r="Y68" s="88"/>
      <c r="Z68" s="87"/>
      <c r="AB68" s="37">
        <f t="shared" si="6"/>
        <v>8</v>
      </c>
    </row>
    <row r="69" spans="1:28" ht="12.75">
      <c r="A69" s="89"/>
      <c r="B69" s="69">
        <f t="shared" si="4"/>
        <v>6</v>
      </c>
      <c r="C69" s="86">
        <v>6</v>
      </c>
      <c r="D69" s="68">
        <f>IF(C69="","0",VLOOKUP(C69,RangedCombat!$C$4:$D$10,2))</f>
        <v>4</v>
      </c>
      <c r="E69" s="85"/>
      <c r="F69" s="86">
        <v>-2</v>
      </c>
      <c r="G69" s="68">
        <f>IF(F69="","0",VLOOKUP(F69,RangedCombat!$F$4:$G$7,2))</f>
        <v>3</v>
      </c>
      <c r="H69" s="85"/>
      <c r="I69" s="101">
        <f t="shared" si="5"/>
        <v>8</v>
      </c>
      <c r="J69" s="101">
        <f t="shared" si="2"/>
        <v>16</v>
      </c>
      <c r="K69" s="87">
        <v>24</v>
      </c>
      <c r="L69" s="68">
        <f>IF(K69="","0",VLOOKUP(K69,RangedCombat!$K$4:$L$11,2))</f>
        <v>3</v>
      </c>
      <c r="M69" s="86"/>
      <c r="N69" s="68" t="str">
        <f>IF(M69="","0",VLOOKUP(M69,RangedCombat!$M$4:$N$13,2))</f>
        <v>0</v>
      </c>
      <c r="O69" s="85"/>
      <c r="P69" s="88"/>
      <c r="Q69" s="68" t="str">
        <f>IF(P69="","0",VLOOKUP(P69,RangedCombat!$P$4:$Q$12,2))</f>
        <v>0</v>
      </c>
      <c r="R69" s="71"/>
      <c r="S69" s="88"/>
      <c r="T69" s="68" t="str">
        <f>IF(S69="","0",VLOOKUP(S69,RangedCombat!$P$4:$Q$12,2))</f>
        <v>0</v>
      </c>
      <c r="V69" s="88"/>
      <c r="W69" s="68" t="str">
        <f>IF(V69="","0",VLOOKUP(V69,RangedCombat!$P$4:$Q$12,2))</f>
        <v>0</v>
      </c>
      <c r="X69" s="1"/>
      <c r="Y69" s="88"/>
      <c r="Z69" s="87"/>
      <c r="AB69" s="37">
        <f t="shared" si="6"/>
        <v>10</v>
      </c>
    </row>
    <row r="70" spans="1:28" ht="12.75">
      <c r="A70" s="89"/>
      <c r="B70" s="69">
        <f t="shared" si="4"/>
        <v>6</v>
      </c>
      <c r="C70" s="86">
        <v>6</v>
      </c>
      <c r="D70" s="68">
        <f>IF(C70="","0",VLOOKUP(C70,RangedCombat!$C$4:$D$10,2))</f>
        <v>4</v>
      </c>
      <c r="E70" s="85"/>
      <c r="F70" s="86">
        <v>-3</v>
      </c>
      <c r="G70" s="68">
        <f>IF(F70="","0",VLOOKUP(F70,RangedCombat!$F$4:$G$7,2))</f>
        <v>6</v>
      </c>
      <c r="H70" s="85"/>
      <c r="I70" s="101">
        <f t="shared" si="5"/>
        <v>8</v>
      </c>
      <c r="J70" s="101">
        <f t="shared" si="2"/>
        <v>16</v>
      </c>
      <c r="K70" s="87">
        <v>24</v>
      </c>
      <c r="L70" s="68">
        <f>IF(K70="","0",VLOOKUP(K70,RangedCombat!$K$4:$L$11,2))</f>
        <v>3</v>
      </c>
      <c r="M70" s="86"/>
      <c r="N70" s="68" t="str">
        <f>IF(M70="","0",VLOOKUP(M70,RangedCombat!$M$4:$N$13,2))</f>
        <v>0</v>
      </c>
      <c r="O70" s="85"/>
      <c r="P70" s="88"/>
      <c r="Q70" s="68" t="str">
        <f>IF(P70="","0",VLOOKUP(P70,RangedCombat!$P$4:$Q$12,2))</f>
        <v>0</v>
      </c>
      <c r="R70" s="71"/>
      <c r="S70" s="88"/>
      <c r="T70" s="68" t="str">
        <f>IF(S70="","0",VLOOKUP(S70,RangedCombat!$P$4:$Q$12,2))</f>
        <v>0</v>
      </c>
      <c r="V70" s="88"/>
      <c r="W70" s="68" t="str">
        <f>IF(V70="","0",VLOOKUP(V70,RangedCombat!$P$4:$Q$12,2))</f>
        <v>0</v>
      </c>
      <c r="X70" s="1"/>
      <c r="Y70" s="88"/>
      <c r="Z70" s="87"/>
      <c r="AB70" s="37">
        <f t="shared" si="6"/>
        <v>13</v>
      </c>
    </row>
    <row r="71" spans="1:28" ht="12.75">
      <c r="A71" s="89"/>
      <c r="B71" s="69">
        <f>SUM(C71)</f>
        <v>6</v>
      </c>
      <c r="C71" s="86">
        <v>6</v>
      </c>
      <c r="D71" s="68">
        <f>IF(C71="","0",VLOOKUP(C71,RangedCombat!$C$4:$D$10,2))</f>
        <v>4</v>
      </c>
      <c r="E71" s="85"/>
      <c r="F71" s="86"/>
      <c r="G71" s="68" t="str">
        <f>IF(F71="","0",VLOOKUP(F71,RangedCombat!$F$4:$G$7,2))</f>
        <v>0</v>
      </c>
      <c r="H71" s="85"/>
      <c r="I71" s="101">
        <f>SUM(K71)/3</f>
        <v>10</v>
      </c>
      <c r="J71" s="101">
        <f t="shared" si="2"/>
        <v>20</v>
      </c>
      <c r="K71" s="87">
        <v>30</v>
      </c>
      <c r="L71" s="68">
        <f>IF(K71="","0",VLOOKUP(K71,RangedCombat!$K$4:$L$11,2))</f>
        <v>4</v>
      </c>
      <c r="M71" s="86"/>
      <c r="N71" s="68" t="str">
        <f>IF(M71="","0",VLOOKUP(M71,RangedCombat!$M$4:$N$13,2))</f>
        <v>0</v>
      </c>
      <c r="O71" s="85"/>
      <c r="P71" s="88"/>
      <c r="Q71" s="68" t="str">
        <f>IF(P71="","0",VLOOKUP(P71,RangedCombat!$P$4:$Q$12,2))</f>
        <v>0</v>
      </c>
      <c r="R71" s="71"/>
      <c r="S71" s="88"/>
      <c r="T71" s="68" t="str">
        <f>IF(S71="","0",VLOOKUP(S71,RangedCombat!$P$4:$Q$12,2))</f>
        <v>0</v>
      </c>
      <c r="V71" s="88"/>
      <c r="W71" s="68" t="str">
        <f>IF(V71="","0",VLOOKUP(V71,RangedCombat!$P$4:$Q$12,2))</f>
        <v>0</v>
      </c>
      <c r="X71" s="1"/>
      <c r="Y71" s="88"/>
      <c r="Z71" s="87"/>
      <c r="AB71" s="37">
        <f>SUM(D71+G71+L71+N71+Q71+T71+W71+Z71)</f>
        <v>8</v>
      </c>
    </row>
    <row r="72" spans="1:28" ht="12.75">
      <c r="A72" s="89"/>
      <c r="B72" s="69">
        <f t="shared" si="4"/>
        <v>6</v>
      </c>
      <c r="C72" s="86">
        <v>6</v>
      </c>
      <c r="D72" s="68">
        <f>IF(C72="","0",VLOOKUP(C72,RangedCombat!$C$4:$D$10,2))</f>
        <v>4</v>
      </c>
      <c r="E72" s="85"/>
      <c r="F72" s="86"/>
      <c r="G72" s="68" t="str">
        <f>IF(F72="","0",VLOOKUP(F72,RangedCombat!$F$4:$G$7,2))</f>
        <v>0</v>
      </c>
      <c r="H72" s="85"/>
      <c r="I72" s="101">
        <f t="shared" si="5"/>
        <v>12</v>
      </c>
      <c r="J72" s="101">
        <f t="shared" si="2"/>
        <v>24</v>
      </c>
      <c r="K72" s="87">
        <v>36</v>
      </c>
      <c r="L72" s="68">
        <f>IF(K72="","0",VLOOKUP(K72,RangedCombat!$K$4:$L$11,2))</f>
        <v>6</v>
      </c>
      <c r="M72" s="86"/>
      <c r="N72" s="68" t="str">
        <f>IF(M72="","0",VLOOKUP(M72,RangedCombat!$M$4:$N$13,2))</f>
        <v>0</v>
      </c>
      <c r="O72" s="85"/>
      <c r="P72" s="88"/>
      <c r="Q72" s="68" t="str">
        <f>IF(P72="","0",VLOOKUP(P72,RangedCombat!$P$4:$Q$12,2))</f>
        <v>0</v>
      </c>
      <c r="R72" s="71"/>
      <c r="S72" s="88"/>
      <c r="T72" s="68" t="str">
        <f>IF(S72="","0",VLOOKUP(S72,RangedCombat!$P$4:$Q$12,2))</f>
        <v>0</v>
      </c>
      <c r="V72" s="88"/>
      <c r="W72" s="68" t="str">
        <f>IF(V72="","0",VLOOKUP(V72,RangedCombat!$P$4:$Q$12,2))</f>
        <v>0</v>
      </c>
      <c r="X72" s="1"/>
      <c r="Y72" s="88"/>
      <c r="Z72" s="87"/>
      <c r="AB72" s="37">
        <f t="shared" si="6"/>
        <v>10</v>
      </c>
    </row>
    <row r="73" spans="1:28" ht="12.75">
      <c r="A73" s="89"/>
      <c r="B73" s="69">
        <f t="shared" si="4"/>
        <v>6</v>
      </c>
      <c r="C73" s="86">
        <v>6</v>
      </c>
      <c r="D73" s="68">
        <f>IF(C73="","0",VLOOKUP(C73,RangedCombat!$C$4:$D$10,2))</f>
        <v>4</v>
      </c>
      <c r="E73" s="85"/>
      <c r="F73" s="86">
        <v>-1</v>
      </c>
      <c r="G73" s="68">
        <f>IF(F73="","0",VLOOKUP(F73,RangedCombat!$F$4:$G$7,2))</f>
        <v>1</v>
      </c>
      <c r="H73" s="85"/>
      <c r="I73" s="101">
        <f t="shared" si="5"/>
        <v>12</v>
      </c>
      <c r="J73" s="101">
        <f t="shared" si="2"/>
        <v>24</v>
      </c>
      <c r="K73" s="87">
        <v>36</v>
      </c>
      <c r="L73" s="68">
        <f>IF(K73="","0",VLOOKUP(K73,RangedCombat!$K$4:$L$11,2))</f>
        <v>6</v>
      </c>
      <c r="M73" s="86"/>
      <c r="N73" s="68" t="str">
        <f>IF(M73="","0",VLOOKUP(M73,RangedCombat!$M$4:$N$13,2))</f>
        <v>0</v>
      </c>
      <c r="O73" s="85"/>
      <c r="P73" s="88"/>
      <c r="Q73" s="68" t="str">
        <f>IF(P73="","0",VLOOKUP(P73,RangedCombat!$P$4:$Q$12,2))</f>
        <v>0</v>
      </c>
      <c r="R73" s="71"/>
      <c r="S73" s="88"/>
      <c r="T73" s="68" t="str">
        <f>IF(S73="","0",VLOOKUP(S73,RangedCombat!$P$4:$Q$12,2))</f>
        <v>0</v>
      </c>
      <c r="V73" s="88"/>
      <c r="W73" s="68" t="str">
        <f>IF(V73="","0",VLOOKUP(V73,RangedCombat!$P$4:$Q$12,2))</f>
        <v>0</v>
      </c>
      <c r="X73" s="1"/>
      <c r="Y73" s="88"/>
      <c r="Z73" s="87"/>
      <c r="AB73" s="37">
        <f t="shared" si="6"/>
        <v>11</v>
      </c>
    </row>
    <row r="74" spans="1:28" ht="12.75">
      <c r="A74" s="89"/>
      <c r="B74" s="69">
        <f t="shared" si="4"/>
        <v>6</v>
      </c>
      <c r="C74" s="86">
        <v>6</v>
      </c>
      <c r="D74" s="68">
        <f>IF(C74="","0",VLOOKUP(C74,RangedCombat!$C$4:$D$10,2))</f>
        <v>4</v>
      </c>
      <c r="E74" s="85"/>
      <c r="F74" s="86">
        <v>-2</v>
      </c>
      <c r="G74" s="68">
        <f>IF(F74="","0",VLOOKUP(F74,RangedCombat!$F$4:$G$7,2))</f>
        <v>3</v>
      </c>
      <c r="H74" s="85"/>
      <c r="I74" s="101">
        <f t="shared" si="5"/>
        <v>12</v>
      </c>
      <c r="J74" s="101">
        <f t="shared" si="2"/>
        <v>24</v>
      </c>
      <c r="K74" s="87">
        <v>36</v>
      </c>
      <c r="L74" s="68">
        <f>IF(K74="","0",VLOOKUP(K74,RangedCombat!$K$4:$L$11,2))</f>
        <v>6</v>
      </c>
      <c r="M74" s="86"/>
      <c r="N74" s="68" t="str">
        <f>IF(M74="","0",VLOOKUP(M74,RangedCombat!$M$4:$N$13,2))</f>
        <v>0</v>
      </c>
      <c r="O74" s="85"/>
      <c r="P74" s="88"/>
      <c r="Q74" s="68" t="str">
        <f>IF(P74="","0",VLOOKUP(P74,RangedCombat!$P$4:$Q$12,2))</f>
        <v>0</v>
      </c>
      <c r="R74" s="71"/>
      <c r="S74" s="88"/>
      <c r="T74" s="68" t="str">
        <f>IF(S74="","0",VLOOKUP(S74,RangedCombat!$P$4:$Q$12,2))</f>
        <v>0</v>
      </c>
      <c r="V74" s="88"/>
      <c r="W74" s="68" t="str">
        <f>IF(V74="","0",VLOOKUP(V74,RangedCombat!$P$4:$Q$12,2))</f>
        <v>0</v>
      </c>
      <c r="X74" s="1"/>
      <c r="Y74" s="88"/>
      <c r="Z74" s="87"/>
      <c r="AB74" s="37">
        <f t="shared" si="6"/>
        <v>13</v>
      </c>
    </row>
    <row r="75" spans="1:28" ht="12.75">
      <c r="A75" s="89"/>
      <c r="B75" s="69">
        <f t="shared" si="4"/>
        <v>6</v>
      </c>
      <c r="C75" s="86">
        <v>6</v>
      </c>
      <c r="D75" s="68">
        <f>IF(C75="","0",VLOOKUP(C75,RangedCombat!$C$4:$D$10,2))</f>
        <v>4</v>
      </c>
      <c r="E75" s="85"/>
      <c r="F75" s="86">
        <v>-3</v>
      </c>
      <c r="G75" s="68">
        <f>IF(F75="","0",VLOOKUP(F75,RangedCombat!$F$4:$G$7,2))</f>
        <v>6</v>
      </c>
      <c r="H75" s="85"/>
      <c r="I75" s="101">
        <f t="shared" si="5"/>
        <v>12</v>
      </c>
      <c r="J75" s="101">
        <f aca="true" t="shared" si="7" ref="J75:J91">SUM(I75)*2</f>
        <v>24</v>
      </c>
      <c r="K75" s="87">
        <v>36</v>
      </c>
      <c r="L75" s="68">
        <f>IF(K75="","0",VLOOKUP(K75,RangedCombat!$K$4:$L$11,2))</f>
        <v>6</v>
      </c>
      <c r="M75" s="86"/>
      <c r="N75" s="68" t="str">
        <f>IF(M75="","0",VLOOKUP(M75,RangedCombat!$M$4:$N$13,2))</f>
        <v>0</v>
      </c>
      <c r="O75" s="85"/>
      <c r="P75" s="88"/>
      <c r="Q75" s="68" t="str">
        <f>IF(P75="","0",VLOOKUP(P75,RangedCombat!$P$4:$Q$12,2))</f>
        <v>0</v>
      </c>
      <c r="R75" s="71"/>
      <c r="S75" s="88"/>
      <c r="T75" s="68" t="str">
        <f>IF(S75="","0",VLOOKUP(S75,RangedCombat!$P$4:$Q$12,2))</f>
        <v>0</v>
      </c>
      <c r="V75" s="88"/>
      <c r="W75" s="68" t="str">
        <f>IF(V75="","0",VLOOKUP(V75,RangedCombat!$P$4:$Q$12,2))</f>
        <v>0</v>
      </c>
      <c r="X75" s="1"/>
      <c r="Y75" s="88"/>
      <c r="Z75" s="87"/>
      <c r="AB75" s="37">
        <f t="shared" si="6"/>
        <v>16</v>
      </c>
    </row>
    <row r="76" spans="1:28" ht="12.75">
      <c r="A76" s="89"/>
      <c r="B76" s="69">
        <f t="shared" si="4"/>
        <v>6</v>
      </c>
      <c r="C76" s="86">
        <v>6</v>
      </c>
      <c r="D76" s="68">
        <f>IF(C76="","0",VLOOKUP(C76,RangedCombat!$C$4:$D$10,2))</f>
        <v>4</v>
      </c>
      <c r="E76" s="85"/>
      <c r="F76" s="86"/>
      <c r="G76" s="68" t="str">
        <f>IF(F76="","0",VLOOKUP(F76,RangedCombat!$F$4:$G$7,2))</f>
        <v>0</v>
      </c>
      <c r="H76" s="85"/>
      <c r="I76" s="101">
        <f t="shared" si="5"/>
        <v>15</v>
      </c>
      <c r="J76" s="101">
        <f t="shared" si="7"/>
        <v>30</v>
      </c>
      <c r="K76" s="87">
        <v>45</v>
      </c>
      <c r="L76" s="68">
        <f>IF(K76="","0",VLOOKUP(K76,RangedCombat!$K$4:$L$11,2))</f>
        <v>8</v>
      </c>
      <c r="M76" s="86"/>
      <c r="N76" s="68" t="str">
        <f>IF(M76="","0",VLOOKUP(M76,RangedCombat!$M$4:$N$13,2))</f>
        <v>0</v>
      </c>
      <c r="O76" s="85"/>
      <c r="P76" s="88"/>
      <c r="Q76" s="68" t="str">
        <f>IF(P76="","0",VLOOKUP(P76,RangedCombat!$P$4:$Q$12,2))</f>
        <v>0</v>
      </c>
      <c r="R76" s="71"/>
      <c r="S76" s="88"/>
      <c r="T76" s="68" t="str">
        <f>IF(S76="","0",VLOOKUP(S76,RangedCombat!$P$4:$Q$12,2))</f>
        <v>0</v>
      </c>
      <c r="V76" s="88"/>
      <c r="W76" s="68" t="str">
        <f>IF(V76="","0",VLOOKUP(V76,RangedCombat!$P$4:$Q$12,2))</f>
        <v>0</v>
      </c>
      <c r="X76" s="1"/>
      <c r="Y76" s="88"/>
      <c r="Z76" s="87"/>
      <c r="AB76" s="37">
        <f t="shared" si="6"/>
        <v>12</v>
      </c>
    </row>
    <row r="77" spans="1:28" ht="12.75">
      <c r="A77" s="89"/>
      <c r="B77" s="69">
        <f t="shared" si="4"/>
        <v>6</v>
      </c>
      <c r="C77" s="86">
        <v>6</v>
      </c>
      <c r="D77" s="68">
        <f>IF(C77="","0",VLOOKUP(C77,RangedCombat!$C$4:$D$10,2))</f>
        <v>4</v>
      </c>
      <c r="E77" s="85"/>
      <c r="F77" s="86">
        <v>-1</v>
      </c>
      <c r="G77" s="68">
        <f>IF(F77="","0",VLOOKUP(F77,RangedCombat!$F$4:$G$7,2))</f>
        <v>1</v>
      </c>
      <c r="H77" s="85"/>
      <c r="I77" s="101">
        <f t="shared" si="5"/>
        <v>15</v>
      </c>
      <c r="J77" s="101">
        <f t="shared" si="7"/>
        <v>30</v>
      </c>
      <c r="K77" s="87">
        <v>45</v>
      </c>
      <c r="L77" s="68">
        <f>IF(K77="","0",VLOOKUP(K77,RangedCombat!$K$4:$L$11,2))</f>
        <v>8</v>
      </c>
      <c r="M77" s="86"/>
      <c r="N77" s="68" t="str">
        <f>IF(M77="","0",VLOOKUP(M77,RangedCombat!$M$4:$N$13,2))</f>
        <v>0</v>
      </c>
      <c r="O77" s="85"/>
      <c r="P77" s="88"/>
      <c r="Q77" s="68" t="str">
        <f>IF(P77="","0",VLOOKUP(P77,RangedCombat!$P$4:$Q$12,2))</f>
        <v>0</v>
      </c>
      <c r="R77" s="71"/>
      <c r="S77" s="88"/>
      <c r="T77" s="68" t="str">
        <f>IF(S77="","0",VLOOKUP(S77,RangedCombat!$P$4:$Q$12,2))</f>
        <v>0</v>
      </c>
      <c r="V77" s="88"/>
      <c r="W77" s="68" t="str">
        <f>IF(V77="","0",VLOOKUP(V77,RangedCombat!$P$4:$Q$12,2))</f>
        <v>0</v>
      </c>
      <c r="X77" s="1"/>
      <c r="Y77" s="88"/>
      <c r="Z77" s="87"/>
      <c r="AB77" s="37">
        <f t="shared" si="6"/>
        <v>13</v>
      </c>
    </row>
    <row r="78" spans="1:28" ht="12.75">
      <c r="A78" s="89"/>
      <c r="B78" s="69">
        <f t="shared" si="4"/>
        <v>6</v>
      </c>
      <c r="C78" s="86">
        <v>6</v>
      </c>
      <c r="D78" s="68">
        <f>IF(C78="","0",VLOOKUP(C78,RangedCombat!$C$4:$D$10,2))</f>
        <v>4</v>
      </c>
      <c r="E78" s="85"/>
      <c r="F78" s="86">
        <v>-2</v>
      </c>
      <c r="G78" s="68">
        <f>IF(F78="","0",VLOOKUP(F78,RangedCombat!$F$4:$G$7,2))</f>
        <v>3</v>
      </c>
      <c r="H78" s="85"/>
      <c r="I78" s="101">
        <f t="shared" si="5"/>
        <v>15</v>
      </c>
      <c r="J78" s="101">
        <f t="shared" si="7"/>
        <v>30</v>
      </c>
      <c r="K78" s="87">
        <v>45</v>
      </c>
      <c r="L78" s="68">
        <f>IF(K78="","0",VLOOKUP(K78,RangedCombat!$K$4:$L$11,2))</f>
        <v>8</v>
      </c>
      <c r="M78" s="86"/>
      <c r="N78" s="68" t="str">
        <f>IF(M78="","0",VLOOKUP(M78,RangedCombat!$M$4:$N$13,2))</f>
        <v>0</v>
      </c>
      <c r="O78" s="85"/>
      <c r="P78" s="88"/>
      <c r="Q78" s="68" t="str">
        <f>IF(P78="","0",VLOOKUP(P78,RangedCombat!$P$4:$Q$12,2))</f>
        <v>0</v>
      </c>
      <c r="R78" s="71"/>
      <c r="S78" s="88"/>
      <c r="T78" s="68" t="str">
        <f>IF(S78="","0",VLOOKUP(S78,RangedCombat!$P$4:$Q$12,2))</f>
        <v>0</v>
      </c>
      <c r="V78" s="88"/>
      <c r="W78" s="68" t="str">
        <f>IF(V78="","0",VLOOKUP(V78,RangedCombat!$P$4:$Q$12,2))</f>
        <v>0</v>
      </c>
      <c r="X78" s="1"/>
      <c r="Y78" s="88"/>
      <c r="Z78" s="87"/>
      <c r="AB78" s="37">
        <f t="shared" si="6"/>
        <v>15</v>
      </c>
    </row>
    <row r="79" spans="1:28" ht="12.75">
      <c r="A79" s="89"/>
      <c r="B79" s="69">
        <f t="shared" si="4"/>
        <v>6</v>
      </c>
      <c r="C79" s="86">
        <v>6</v>
      </c>
      <c r="D79" s="68">
        <f>IF(C79="","0",VLOOKUP(C79,RangedCombat!$C$4:$D$10,2))</f>
        <v>4</v>
      </c>
      <c r="E79" s="85"/>
      <c r="F79" s="86">
        <v>-3</v>
      </c>
      <c r="G79" s="68">
        <f>IF(F79="","0",VLOOKUP(F79,RangedCombat!$F$4:$G$7,2))</f>
        <v>6</v>
      </c>
      <c r="H79" s="85"/>
      <c r="I79" s="101">
        <f t="shared" si="5"/>
        <v>15</v>
      </c>
      <c r="J79" s="101">
        <f t="shared" si="7"/>
        <v>30</v>
      </c>
      <c r="K79" s="87">
        <v>45</v>
      </c>
      <c r="L79" s="68">
        <f>IF(K79="","0",VLOOKUP(K79,RangedCombat!$K$4:$L$11,2))</f>
        <v>8</v>
      </c>
      <c r="M79" s="86"/>
      <c r="N79" s="68" t="str">
        <f>IF(M79="","0",VLOOKUP(M79,RangedCombat!$M$4:$N$13,2))</f>
        <v>0</v>
      </c>
      <c r="O79" s="85"/>
      <c r="P79" s="88"/>
      <c r="Q79" s="68" t="str">
        <f>IF(P79="","0",VLOOKUP(P79,RangedCombat!$P$4:$Q$12,2))</f>
        <v>0</v>
      </c>
      <c r="R79" s="71"/>
      <c r="S79" s="88"/>
      <c r="T79" s="68" t="str">
        <f>IF(S79="","0",VLOOKUP(S79,RangedCombat!$P$4:$Q$12,2))</f>
        <v>0</v>
      </c>
      <c r="V79" s="88"/>
      <c r="W79" s="68" t="str">
        <f>IF(V79="","0",VLOOKUP(V79,RangedCombat!$P$4:$Q$12,2))</f>
        <v>0</v>
      </c>
      <c r="X79" s="1"/>
      <c r="Y79" s="88"/>
      <c r="Z79" s="87"/>
      <c r="AB79" s="37">
        <f t="shared" si="6"/>
        <v>18</v>
      </c>
    </row>
    <row r="80" spans="1:28" ht="12.75">
      <c r="A80" s="89"/>
      <c r="B80" s="69">
        <f t="shared" si="4"/>
        <v>0</v>
      </c>
      <c r="C80" s="86"/>
      <c r="D80" s="68" t="str">
        <f>IF(C80="","0",VLOOKUP(C80,RangedCombat!$C$4:$D$10,2))</f>
        <v>0</v>
      </c>
      <c r="E80" s="85"/>
      <c r="F80" s="86"/>
      <c r="G80" s="68" t="str">
        <f>IF(F80="","0",VLOOKUP(F80,RangedCombat!$F$4:$G$7,2))</f>
        <v>0</v>
      </c>
      <c r="H80" s="85"/>
      <c r="I80" s="101">
        <f t="shared" si="5"/>
        <v>0</v>
      </c>
      <c r="J80" s="101">
        <f t="shared" si="7"/>
        <v>0</v>
      </c>
      <c r="K80" s="87"/>
      <c r="L80" s="68" t="str">
        <f>IF(K80="","0",VLOOKUP(K80,RangedCombat!$K$4:$L$11,2))</f>
        <v>0</v>
      </c>
      <c r="M80" s="86"/>
      <c r="N80" s="68" t="str">
        <f>IF(M80="","0",VLOOKUP(M80,RangedCombat!$M$4:$N$13,2))</f>
        <v>0</v>
      </c>
      <c r="O80" s="85"/>
      <c r="P80" s="88"/>
      <c r="Q80" s="68" t="str">
        <f>IF(P80="","0",VLOOKUP(P80,RangedCombat!$P$4:$Q$12,2))</f>
        <v>0</v>
      </c>
      <c r="R80" s="71"/>
      <c r="S80" s="88"/>
      <c r="T80" s="68" t="str">
        <f>IF(S80="","0",VLOOKUP(S80,RangedCombat!$P$4:$Q$12,2))</f>
        <v>0</v>
      </c>
      <c r="V80" s="88"/>
      <c r="W80" s="68" t="str">
        <f>IF(V80="","0",VLOOKUP(V80,RangedCombat!$P$4:$Q$12,2))</f>
        <v>0</v>
      </c>
      <c r="X80" s="1"/>
      <c r="Y80" s="88"/>
      <c r="Z80" s="87"/>
      <c r="AB80" s="37">
        <f t="shared" si="6"/>
        <v>0</v>
      </c>
    </row>
    <row r="81" spans="1:28" ht="12.75">
      <c r="A81" s="89"/>
      <c r="B81" s="69">
        <f t="shared" si="4"/>
        <v>0</v>
      </c>
      <c r="C81" s="86"/>
      <c r="D81" s="68" t="str">
        <f>IF(C81="","0",VLOOKUP(C81,RangedCombat!$C$4:$D$10,2))</f>
        <v>0</v>
      </c>
      <c r="E81" s="85"/>
      <c r="F81" s="86"/>
      <c r="G81" s="68" t="str">
        <f>IF(F81="","0",VLOOKUP(F81,RangedCombat!$F$4:$G$7,2))</f>
        <v>0</v>
      </c>
      <c r="H81" s="85"/>
      <c r="I81" s="101">
        <f t="shared" si="5"/>
        <v>0</v>
      </c>
      <c r="J81" s="101">
        <f t="shared" si="7"/>
        <v>0</v>
      </c>
      <c r="K81" s="87"/>
      <c r="L81" s="68" t="str">
        <f>IF(K81="","0",VLOOKUP(K81,RangedCombat!$K$4:$L$11,2))</f>
        <v>0</v>
      </c>
      <c r="M81" s="86"/>
      <c r="N81" s="68" t="str">
        <f>IF(M81="","0",VLOOKUP(M81,RangedCombat!$M$4:$N$13,2))</f>
        <v>0</v>
      </c>
      <c r="O81" s="85"/>
      <c r="P81" s="88"/>
      <c r="Q81" s="68" t="str">
        <f>IF(P81="","0",VLOOKUP(P81,RangedCombat!$P$4:$Q$12,2))</f>
        <v>0</v>
      </c>
      <c r="R81" s="71"/>
      <c r="S81" s="88"/>
      <c r="T81" s="68" t="str">
        <f>IF(S81="","0",VLOOKUP(S81,RangedCombat!$P$4:$Q$12,2))</f>
        <v>0</v>
      </c>
      <c r="V81" s="88"/>
      <c r="W81" s="68" t="str">
        <f>IF(V81="","0",VLOOKUP(V81,RangedCombat!$P$4:$Q$12,2))</f>
        <v>0</v>
      </c>
      <c r="X81" s="1"/>
      <c r="Y81" s="88"/>
      <c r="Z81" s="87"/>
      <c r="AB81" s="37">
        <f t="shared" si="6"/>
        <v>0</v>
      </c>
    </row>
    <row r="82" spans="1:28" ht="12.75">
      <c r="A82" s="89"/>
      <c r="B82" s="69">
        <f t="shared" si="4"/>
        <v>0</v>
      </c>
      <c r="C82" s="86"/>
      <c r="D82" s="68" t="str">
        <f>IF(C82="","0",VLOOKUP(C82,RangedCombat!$C$4:$D$10,2))</f>
        <v>0</v>
      </c>
      <c r="E82" s="85"/>
      <c r="F82" s="86"/>
      <c r="G82" s="68" t="str">
        <f>IF(F82="","0",VLOOKUP(F82,RangedCombat!$F$4:$G$7,2))</f>
        <v>0</v>
      </c>
      <c r="H82" s="85"/>
      <c r="I82" s="101">
        <f t="shared" si="5"/>
        <v>0</v>
      </c>
      <c r="J82" s="101">
        <f t="shared" si="7"/>
        <v>0</v>
      </c>
      <c r="K82" s="87"/>
      <c r="L82" s="68" t="str">
        <f>IF(K82="","0",VLOOKUP(K82,RangedCombat!$K$4:$L$11,2))</f>
        <v>0</v>
      </c>
      <c r="M82" s="86"/>
      <c r="N82" s="68" t="str">
        <f>IF(M82="","0",VLOOKUP(M82,RangedCombat!$M$4:$N$13,2))</f>
        <v>0</v>
      </c>
      <c r="O82" s="85"/>
      <c r="P82" s="88"/>
      <c r="Q82" s="68" t="str">
        <f>IF(P82="","0",VLOOKUP(P82,RangedCombat!$P$4:$Q$12,2))</f>
        <v>0</v>
      </c>
      <c r="R82" s="71"/>
      <c r="S82" s="88"/>
      <c r="T82" s="68" t="str">
        <f>IF(S82="","0",VLOOKUP(S82,RangedCombat!$P$4:$Q$12,2))</f>
        <v>0</v>
      </c>
      <c r="V82" s="88"/>
      <c r="W82" s="68" t="str">
        <f>IF(V82="","0",VLOOKUP(V82,RangedCombat!$P$4:$Q$12,2))</f>
        <v>0</v>
      </c>
      <c r="X82" s="1"/>
      <c r="Y82" s="88"/>
      <c r="Z82" s="87"/>
      <c r="AB82" s="37">
        <f t="shared" si="6"/>
        <v>0</v>
      </c>
    </row>
    <row r="83" spans="1:28" ht="12.75">
      <c r="A83" s="89"/>
      <c r="B83" s="69">
        <f t="shared" si="4"/>
        <v>0</v>
      </c>
      <c r="C83" s="86"/>
      <c r="D83" s="68" t="str">
        <f>IF(C83="","0",VLOOKUP(C83,RangedCombat!$C$4:$D$10,2))</f>
        <v>0</v>
      </c>
      <c r="E83" s="85"/>
      <c r="F83" s="86"/>
      <c r="G83" s="68" t="str">
        <f>IF(F83="","0",VLOOKUP(F83,RangedCombat!$F$4:$G$7,2))</f>
        <v>0</v>
      </c>
      <c r="H83" s="85"/>
      <c r="I83" s="101">
        <f t="shared" si="5"/>
        <v>0</v>
      </c>
      <c r="J83" s="101">
        <f t="shared" si="7"/>
        <v>0</v>
      </c>
      <c r="K83" s="87"/>
      <c r="L83" s="68" t="str">
        <f>IF(K83="","0",VLOOKUP(K83,RangedCombat!$K$4:$L$11,2))</f>
        <v>0</v>
      </c>
      <c r="M83" s="86"/>
      <c r="N83" s="68" t="str">
        <f>IF(M83="","0",VLOOKUP(M83,RangedCombat!$M$4:$N$13,2))</f>
        <v>0</v>
      </c>
      <c r="O83" s="85"/>
      <c r="P83" s="88"/>
      <c r="Q83" s="68" t="str">
        <f>IF(P83="","0",VLOOKUP(P83,RangedCombat!$P$4:$Q$12,2))</f>
        <v>0</v>
      </c>
      <c r="R83" s="71"/>
      <c r="S83" s="88"/>
      <c r="T83" s="68" t="str">
        <f>IF(S83="","0",VLOOKUP(S83,RangedCombat!$P$4:$Q$12,2))</f>
        <v>0</v>
      </c>
      <c r="V83" s="88"/>
      <c r="W83" s="68" t="str">
        <f>IF(V83="","0",VLOOKUP(V83,RangedCombat!$P$4:$Q$12,2))</f>
        <v>0</v>
      </c>
      <c r="X83" s="1"/>
      <c r="Y83" s="88"/>
      <c r="Z83" s="87"/>
      <c r="AB83" s="37">
        <f t="shared" si="6"/>
        <v>0</v>
      </c>
    </row>
    <row r="84" spans="1:28" ht="12.75">
      <c r="A84" s="89"/>
      <c r="B84" s="69">
        <f t="shared" si="4"/>
        <v>0</v>
      </c>
      <c r="C84" s="86"/>
      <c r="D84" s="68" t="str">
        <f>IF(C84="","0",VLOOKUP(C84,RangedCombat!$C$4:$D$10,2))</f>
        <v>0</v>
      </c>
      <c r="E84" s="85"/>
      <c r="F84" s="86"/>
      <c r="G84" s="68" t="str">
        <f>IF(F84="","0",VLOOKUP(F84,RangedCombat!$F$4:$G$7,2))</f>
        <v>0</v>
      </c>
      <c r="H84" s="85"/>
      <c r="I84" s="101">
        <f t="shared" si="5"/>
        <v>0</v>
      </c>
      <c r="J84" s="101">
        <f t="shared" si="7"/>
        <v>0</v>
      </c>
      <c r="K84" s="87"/>
      <c r="L84" s="68" t="str">
        <f>IF(K84="","0",VLOOKUP(K84,RangedCombat!$K$4:$L$11,2))</f>
        <v>0</v>
      </c>
      <c r="M84" s="86"/>
      <c r="N84" s="68" t="str">
        <f>IF(M84="","0",VLOOKUP(M84,RangedCombat!$M$4:$N$13,2))</f>
        <v>0</v>
      </c>
      <c r="O84" s="85"/>
      <c r="P84" s="88"/>
      <c r="Q84" s="68" t="str">
        <f>IF(P84="","0",VLOOKUP(P84,RangedCombat!$P$4:$Q$12,2))</f>
        <v>0</v>
      </c>
      <c r="R84" s="71"/>
      <c r="S84" s="88"/>
      <c r="T84" s="68" t="str">
        <f>IF(S84="","0",VLOOKUP(S84,RangedCombat!$P$4:$Q$12,2))</f>
        <v>0</v>
      </c>
      <c r="V84" s="88"/>
      <c r="W84" s="68" t="str">
        <f>IF(V84="","0",VLOOKUP(V84,RangedCombat!$P$4:$Q$12,2))</f>
        <v>0</v>
      </c>
      <c r="X84" s="1"/>
      <c r="Y84" s="88"/>
      <c r="Z84" s="87"/>
      <c r="AB84" s="37">
        <f t="shared" si="6"/>
        <v>0</v>
      </c>
    </row>
    <row r="85" spans="1:28" ht="12.75">
      <c r="A85" s="89"/>
      <c r="B85" s="69">
        <f t="shared" si="4"/>
        <v>0</v>
      </c>
      <c r="C85" s="86"/>
      <c r="D85" s="68" t="str">
        <f>IF(C85="","0",VLOOKUP(C85,RangedCombat!$C$4:$D$10,2))</f>
        <v>0</v>
      </c>
      <c r="E85" s="85"/>
      <c r="F85" s="86"/>
      <c r="G85" s="68" t="str">
        <f>IF(F85="","0",VLOOKUP(F85,RangedCombat!$F$4:$G$7,2))</f>
        <v>0</v>
      </c>
      <c r="H85" s="85"/>
      <c r="I85" s="101">
        <f t="shared" si="5"/>
        <v>0</v>
      </c>
      <c r="J85" s="101">
        <f t="shared" si="7"/>
        <v>0</v>
      </c>
      <c r="K85" s="87"/>
      <c r="L85" s="68" t="str">
        <f>IF(K85="","0",VLOOKUP(K85,RangedCombat!$K$4:$L$11,2))</f>
        <v>0</v>
      </c>
      <c r="M85" s="86"/>
      <c r="N85" s="68" t="str">
        <f>IF(M85="","0",VLOOKUP(M85,RangedCombat!$M$4:$N$13,2))</f>
        <v>0</v>
      </c>
      <c r="O85" s="85"/>
      <c r="P85" s="88"/>
      <c r="Q85" s="68" t="str">
        <f>IF(P85="","0",VLOOKUP(P85,RangedCombat!$P$4:$Q$12,2))</f>
        <v>0</v>
      </c>
      <c r="R85" s="71"/>
      <c r="S85" s="88"/>
      <c r="T85" s="68" t="str">
        <f>IF(S85="","0",VLOOKUP(S85,RangedCombat!$P$4:$Q$12,2))</f>
        <v>0</v>
      </c>
      <c r="V85" s="88"/>
      <c r="W85" s="68" t="str">
        <f>IF(V85="","0",VLOOKUP(V85,RangedCombat!$P$4:$Q$12,2))</f>
        <v>0</v>
      </c>
      <c r="X85" s="1"/>
      <c r="Y85" s="88"/>
      <c r="Z85" s="87"/>
      <c r="AB85" s="37">
        <f t="shared" si="6"/>
        <v>0</v>
      </c>
    </row>
    <row r="86" spans="1:28" ht="12.75">
      <c r="A86" s="89"/>
      <c r="B86" s="69">
        <f t="shared" si="4"/>
        <v>0</v>
      </c>
      <c r="C86" s="86"/>
      <c r="D86" s="68" t="str">
        <f>IF(C86="","0",VLOOKUP(C86,RangedCombat!$C$4:$D$10,2))</f>
        <v>0</v>
      </c>
      <c r="E86" s="85"/>
      <c r="F86" s="86"/>
      <c r="G86" s="68" t="str">
        <f>IF(F86="","0",VLOOKUP(F86,RangedCombat!$F$4:$G$7,2))</f>
        <v>0</v>
      </c>
      <c r="H86" s="85"/>
      <c r="I86" s="101">
        <f t="shared" si="5"/>
        <v>0</v>
      </c>
      <c r="J86" s="101">
        <f t="shared" si="7"/>
        <v>0</v>
      </c>
      <c r="K86" s="87"/>
      <c r="L86" s="68" t="str">
        <f>IF(K86="","0",VLOOKUP(K86,RangedCombat!$K$4:$L$11,2))</f>
        <v>0</v>
      </c>
      <c r="M86" s="86"/>
      <c r="N86" s="68" t="str">
        <f>IF(M86="","0",VLOOKUP(M86,RangedCombat!$M$4:$N$13,2))</f>
        <v>0</v>
      </c>
      <c r="O86" s="85"/>
      <c r="P86" s="88"/>
      <c r="Q86" s="68" t="str">
        <f>IF(P86="","0",VLOOKUP(P86,RangedCombat!$P$4:$Q$12,2))</f>
        <v>0</v>
      </c>
      <c r="R86" s="71"/>
      <c r="S86" s="88"/>
      <c r="T86" s="68" t="str">
        <f>IF(S86="","0",VLOOKUP(S86,RangedCombat!$P$4:$Q$12,2))</f>
        <v>0</v>
      </c>
      <c r="V86" s="88"/>
      <c r="W86" s="68" t="str">
        <f>IF(V86="","0",VLOOKUP(V86,RangedCombat!$P$4:$Q$12,2))</f>
        <v>0</v>
      </c>
      <c r="X86" s="1"/>
      <c r="Y86" s="88"/>
      <c r="Z86" s="87"/>
      <c r="AB86" s="37">
        <f t="shared" si="6"/>
        <v>0</v>
      </c>
    </row>
    <row r="87" spans="1:28" ht="12.75">
      <c r="A87" s="89"/>
      <c r="B87" s="69">
        <f t="shared" si="4"/>
        <v>0</v>
      </c>
      <c r="C87" s="86"/>
      <c r="D87" s="68" t="str">
        <f>IF(C87="","0",VLOOKUP(C87,RangedCombat!$C$4:$D$10,2))</f>
        <v>0</v>
      </c>
      <c r="E87" s="85"/>
      <c r="F87" s="86"/>
      <c r="G87" s="68" t="str">
        <f>IF(F87="","0",VLOOKUP(F87,RangedCombat!$F$4:$G$7,2))</f>
        <v>0</v>
      </c>
      <c r="H87" s="85"/>
      <c r="I87" s="101">
        <f t="shared" si="5"/>
        <v>0</v>
      </c>
      <c r="J87" s="101">
        <f t="shared" si="7"/>
        <v>0</v>
      </c>
      <c r="K87" s="87"/>
      <c r="L87" s="68" t="str">
        <f>IF(K87="","0",VLOOKUP(K87,RangedCombat!$K$4:$L$11,2))</f>
        <v>0</v>
      </c>
      <c r="M87" s="86"/>
      <c r="N87" s="68" t="str">
        <f>IF(M87="","0",VLOOKUP(M87,RangedCombat!$M$4:$N$13,2))</f>
        <v>0</v>
      </c>
      <c r="O87" s="85"/>
      <c r="P87" s="88"/>
      <c r="Q87" s="68" t="str">
        <f>IF(P87="","0",VLOOKUP(P87,RangedCombat!$P$4:$Q$12,2))</f>
        <v>0</v>
      </c>
      <c r="R87" s="71"/>
      <c r="S87" s="88"/>
      <c r="T87" s="68" t="str">
        <f>IF(S87="","0",VLOOKUP(S87,RangedCombat!$P$4:$Q$12,2))</f>
        <v>0</v>
      </c>
      <c r="V87" s="88"/>
      <c r="W87" s="68" t="str">
        <f>IF(V87="","0",VLOOKUP(V87,RangedCombat!$P$4:$Q$12,2))</f>
        <v>0</v>
      </c>
      <c r="X87" s="1"/>
      <c r="Y87" s="88"/>
      <c r="Z87" s="87"/>
      <c r="AB87" s="37">
        <f t="shared" si="6"/>
        <v>0</v>
      </c>
    </row>
    <row r="88" spans="1:28" ht="12.75">
      <c r="A88" s="89"/>
      <c r="B88" s="69">
        <f t="shared" si="4"/>
        <v>0</v>
      </c>
      <c r="C88" s="86"/>
      <c r="D88" s="68" t="str">
        <f>IF(C88="","0",VLOOKUP(C88,RangedCombat!$C$4:$D$10,2))</f>
        <v>0</v>
      </c>
      <c r="E88" s="85"/>
      <c r="F88" s="86"/>
      <c r="G88" s="68" t="str">
        <f>IF(F88="","0",VLOOKUP(F88,RangedCombat!$F$4:$G$7,2))</f>
        <v>0</v>
      </c>
      <c r="H88" s="85"/>
      <c r="I88" s="101">
        <f t="shared" si="5"/>
        <v>0</v>
      </c>
      <c r="J88" s="101">
        <f t="shared" si="7"/>
        <v>0</v>
      </c>
      <c r="K88" s="87"/>
      <c r="L88" s="68" t="str">
        <f>IF(K88="","0",VLOOKUP(K88,RangedCombat!$K$4:$L$11,2))</f>
        <v>0</v>
      </c>
      <c r="M88" s="86"/>
      <c r="N88" s="68" t="str">
        <f>IF(M88="","0",VLOOKUP(M88,RangedCombat!$M$4:$N$13,2))</f>
        <v>0</v>
      </c>
      <c r="O88" s="85"/>
      <c r="P88" s="88"/>
      <c r="Q88" s="68" t="str">
        <f>IF(P88="","0",VLOOKUP(P88,RangedCombat!$P$4:$Q$12,2))</f>
        <v>0</v>
      </c>
      <c r="R88" s="71"/>
      <c r="S88" s="88"/>
      <c r="T88" s="68" t="str">
        <f>IF(S88="","0",VLOOKUP(S88,RangedCombat!$P$4:$Q$12,2))</f>
        <v>0</v>
      </c>
      <c r="V88" s="88"/>
      <c r="W88" s="68" t="str">
        <f>IF(V88="","0",VLOOKUP(V88,RangedCombat!$P$4:$Q$12,2))</f>
        <v>0</v>
      </c>
      <c r="X88" s="1"/>
      <c r="Y88" s="88"/>
      <c r="Z88" s="87"/>
      <c r="AB88" s="37">
        <f t="shared" si="6"/>
        <v>0</v>
      </c>
    </row>
    <row r="89" spans="1:28" ht="12.75">
      <c r="A89" s="89"/>
      <c r="B89" s="69">
        <f t="shared" si="4"/>
        <v>0</v>
      </c>
      <c r="C89" s="86"/>
      <c r="D89" s="68" t="str">
        <f>IF(C89="","0",VLOOKUP(C89,RangedCombat!$C$4:$D$10,2))</f>
        <v>0</v>
      </c>
      <c r="E89" s="85"/>
      <c r="F89" s="86"/>
      <c r="G89" s="68" t="str">
        <f>IF(F89="","0",VLOOKUP(F89,RangedCombat!$F$4:$G$7,2))</f>
        <v>0</v>
      </c>
      <c r="H89" s="85"/>
      <c r="I89" s="101">
        <f t="shared" si="5"/>
        <v>0</v>
      </c>
      <c r="J89" s="101">
        <f t="shared" si="7"/>
        <v>0</v>
      </c>
      <c r="K89" s="87"/>
      <c r="L89" s="68" t="str">
        <f>IF(K89="","0",VLOOKUP(K89,RangedCombat!$K$4:$L$11,2))</f>
        <v>0</v>
      </c>
      <c r="M89" s="86"/>
      <c r="N89" s="68" t="str">
        <f>IF(M89="","0",VLOOKUP(M89,RangedCombat!$M$4:$N$13,2))</f>
        <v>0</v>
      </c>
      <c r="O89" s="85"/>
      <c r="P89" s="88"/>
      <c r="Q89" s="68" t="str">
        <f>IF(P89="","0",VLOOKUP(P89,RangedCombat!$P$4:$Q$12,2))</f>
        <v>0</v>
      </c>
      <c r="R89" s="71"/>
      <c r="S89" s="88"/>
      <c r="T89" s="68" t="str">
        <f>IF(S89="","0",VLOOKUP(S89,RangedCombat!$P$4:$Q$12,2))</f>
        <v>0</v>
      </c>
      <c r="V89" s="88"/>
      <c r="W89" s="68" t="str">
        <f>IF(V89="","0",VLOOKUP(V89,RangedCombat!$P$4:$Q$12,2))</f>
        <v>0</v>
      </c>
      <c r="X89" s="1"/>
      <c r="Y89" s="88"/>
      <c r="Z89" s="87"/>
      <c r="AB89" s="37">
        <f t="shared" si="6"/>
        <v>0</v>
      </c>
    </row>
    <row r="90" spans="1:28" ht="12.75">
      <c r="A90" s="89"/>
      <c r="B90" s="69">
        <f t="shared" si="4"/>
        <v>0</v>
      </c>
      <c r="C90" s="86"/>
      <c r="D90" s="68" t="str">
        <f>IF(C90="","0",VLOOKUP(C90,RangedCombat!$C$4:$D$10,2))</f>
        <v>0</v>
      </c>
      <c r="E90" s="85"/>
      <c r="F90" s="86"/>
      <c r="G90" s="68" t="str">
        <f>IF(F90="","0",VLOOKUP(F90,RangedCombat!$F$4:$G$7,2))</f>
        <v>0</v>
      </c>
      <c r="H90" s="85"/>
      <c r="I90" s="101">
        <f t="shared" si="5"/>
        <v>0</v>
      </c>
      <c r="J90" s="101">
        <f t="shared" si="7"/>
        <v>0</v>
      </c>
      <c r="K90" s="87"/>
      <c r="L90" s="68" t="str">
        <f>IF(K90="","0",VLOOKUP(K90,RangedCombat!$K$4:$L$11,2))</f>
        <v>0</v>
      </c>
      <c r="M90" s="86"/>
      <c r="N90" s="68" t="str">
        <f>IF(M90="","0",VLOOKUP(M90,RangedCombat!$M$4:$N$13,2))</f>
        <v>0</v>
      </c>
      <c r="O90" s="85"/>
      <c r="P90" s="88"/>
      <c r="Q90" s="68" t="str">
        <f>IF(P90="","0",VLOOKUP(P90,RangedCombat!$P$4:$Q$12,2))</f>
        <v>0</v>
      </c>
      <c r="R90" s="71"/>
      <c r="S90" s="88"/>
      <c r="T90" s="68" t="str">
        <f>IF(S90="","0",VLOOKUP(S90,RangedCombat!$P$4:$Q$12,2))</f>
        <v>0</v>
      </c>
      <c r="V90" s="88"/>
      <c r="W90" s="68" t="str">
        <f>IF(V90="","0",VLOOKUP(V90,RangedCombat!$P$4:$Q$12,2))</f>
        <v>0</v>
      </c>
      <c r="X90" s="1"/>
      <c r="Y90" s="88"/>
      <c r="Z90" s="87"/>
      <c r="AB90" s="37">
        <f t="shared" si="6"/>
        <v>0</v>
      </c>
    </row>
    <row r="91" spans="1:28" ht="12.75">
      <c r="A91" s="89"/>
      <c r="B91" s="69">
        <f t="shared" si="4"/>
        <v>0</v>
      </c>
      <c r="C91" s="86"/>
      <c r="D91" s="68" t="str">
        <f>IF(C91="","0",VLOOKUP(C91,RangedCombat!$C$4:$D$10,2))</f>
        <v>0</v>
      </c>
      <c r="E91" s="85"/>
      <c r="F91" s="86"/>
      <c r="G91" s="68" t="str">
        <f>IF(F91="","0",VLOOKUP(F91,RangedCombat!$F$4:$G$7,2))</f>
        <v>0</v>
      </c>
      <c r="H91" s="85"/>
      <c r="I91" s="101">
        <f t="shared" si="5"/>
        <v>0</v>
      </c>
      <c r="J91" s="101">
        <f t="shared" si="7"/>
        <v>0</v>
      </c>
      <c r="K91" s="87"/>
      <c r="L91" s="68" t="str">
        <f>IF(K91="","0",VLOOKUP(K91,RangedCombat!$K$4:$L$11,2))</f>
        <v>0</v>
      </c>
      <c r="M91" s="86"/>
      <c r="N91" s="68" t="str">
        <f>IF(M91="","0",VLOOKUP(M91,RangedCombat!$M$4:$N$13,2))</f>
        <v>0</v>
      </c>
      <c r="O91" s="85"/>
      <c r="P91" s="88"/>
      <c r="Q91" s="68" t="str">
        <f>IF(P91="","0",VLOOKUP(P91,RangedCombat!$P$4:$Q$12,2))</f>
        <v>0</v>
      </c>
      <c r="R91" s="71"/>
      <c r="S91" s="88"/>
      <c r="T91" s="68" t="str">
        <f>IF(S91="","0",VLOOKUP(S91,RangedCombat!$P$4:$Q$12,2))</f>
        <v>0</v>
      </c>
      <c r="V91" s="88"/>
      <c r="W91" s="68" t="str">
        <f>IF(V91="","0",VLOOKUP(V91,RangedCombat!$P$4:$Q$12,2))</f>
        <v>0</v>
      </c>
      <c r="X91" s="1"/>
      <c r="Y91" s="88"/>
      <c r="Z91" s="87"/>
      <c r="AB91" s="37">
        <f t="shared" si="6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2007-07-03T21:15:42Z</cp:lastPrinted>
  <dcterms:created xsi:type="dcterms:W3CDTF">1996-10-14T23:33:28Z</dcterms:created>
  <dcterms:modified xsi:type="dcterms:W3CDTF">2008-09-03T01:06:16Z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1775709836</vt:i4>
  </property>
  <property fmtid="{D5CDD505-2E9C-101B-9397-08002B2CF9AE}" pid="3" name="_EmailSubject">
    <vt:lpwstr>Try this one</vt:lpwstr>
  </property>
  <property fmtid="{D5CDD505-2E9C-101B-9397-08002B2CF9AE}" pid="4" name="_AuthorEmail">
    <vt:lpwstr>r.wgrainger@btopenworld.com</vt:lpwstr>
  </property>
  <property fmtid="{D5CDD505-2E9C-101B-9397-08002B2CF9AE}" pid="5" name="_AuthorEmailDisplayName">
    <vt:lpwstr>robert grainger</vt:lpwstr>
  </property>
  <property fmtid="{D5CDD505-2E9C-101B-9397-08002B2CF9AE}" pid="6" name="_ReviewingToolsShownOnce">
    <vt:lpwstr/>
  </property>
</Properties>
</file>