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5" yWindow="1725" windowWidth="12120" windowHeight="9810" tabRatio="790" activeTab="0"/>
  </bookViews>
  <sheets>
    <sheet name="Quick Calc" sheetId="1" r:id="rId1"/>
    <sheet name="General" sheetId="2" r:id="rId2"/>
    <sheet name="Races Minimum" sheetId="3" r:id="rId3"/>
    <sheet name="Points" sheetId="4" r:id="rId4"/>
    <sheet name="CloseCombat" sheetId="5" r:id="rId5"/>
    <sheet name="RangedCombat" sheetId="6" r:id="rId6"/>
    <sheet name="RangedTable" sheetId="7" r:id="rId7"/>
  </sheets>
  <definedNames/>
  <calcPr fullCalcOnLoad="1"/>
</workbook>
</file>

<file path=xl/sharedStrings.xml><?xml version="1.0" encoding="utf-8"?>
<sst xmlns="http://schemas.openxmlformats.org/spreadsheetml/2006/main" count="1314" uniqueCount="462">
  <si>
    <t>Total</t>
  </si>
  <si>
    <t>AC</t>
  </si>
  <si>
    <t>RA</t>
  </si>
  <si>
    <t>CC</t>
  </si>
  <si>
    <t>ST</t>
  </si>
  <si>
    <t>T</t>
  </si>
  <si>
    <t>W</t>
  </si>
  <si>
    <t>CO</t>
  </si>
  <si>
    <t>Pts</t>
  </si>
  <si>
    <t>Sword</t>
  </si>
  <si>
    <t>Spear</t>
  </si>
  <si>
    <t>Halberd</t>
  </si>
  <si>
    <t>Lance</t>
  </si>
  <si>
    <t>Dagger</t>
  </si>
  <si>
    <t>Sling</t>
  </si>
  <si>
    <t>Long Rifle</t>
  </si>
  <si>
    <t>Pistol</t>
  </si>
  <si>
    <t>Bow</t>
  </si>
  <si>
    <t>Points cost</t>
  </si>
  <si>
    <t>Value</t>
  </si>
  <si>
    <t>Axe</t>
  </si>
  <si>
    <t>Crossbow</t>
  </si>
  <si>
    <t>Long Bow</t>
  </si>
  <si>
    <t>Musket</t>
  </si>
  <si>
    <t>AR</t>
  </si>
  <si>
    <t>Profile</t>
  </si>
  <si>
    <t>Ability</t>
  </si>
  <si>
    <t>Mongolian Bow</t>
  </si>
  <si>
    <t>Agile</t>
  </si>
  <si>
    <t>Brutes</t>
  </si>
  <si>
    <t>Membranes</t>
  </si>
  <si>
    <t>Slingstaff</t>
  </si>
  <si>
    <t>Catapult</t>
  </si>
  <si>
    <t>UC</t>
  </si>
  <si>
    <t>MR</t>
  </si>
  <si>
    <t>Close Combat</t>
  </si>
  <si>
    <t>Cannon</t>
  </si>
  <si>
    <t>Ranged Combat</t>
  </si>
  <si>
    <t>Max</t>
  </si>
  <si>
    <t>Range</t>
  </si>
  <si>
    <t>Area</t>
  </si>
  <si>
    <t>Cost</t>
  </si>
  <si>
    <t>Special</t>
  </si>
  <si>
    <t>Extra</t>
  </si>
  <si>
    <t>Description</t>
  </si>
  <si>
    <t>TOTAL</t>
  </si>
  <si>
    <t>Bolt Thrower</t>
  </si>
  <si>
    <t>+ST</t>
  </si>
  <si>
    <t>Traits</t>
  </si>
  <si>
    <t>PM</t>
  </si>
  <si>
    <t>SR</t>
  </si>
  <si>
    <t>Area"</t>
  </si>
  <si>
    <t>Crossbow 2</t>
  </si>
  <si>
    <t>Repeating Crossbow</t>
  </si>
  <si>
    <t>Burst fire x2</t>
  </si>
  <si>
    <t>Repeating Pistol</t>
  </si>
  <si>
    <t>Repeating Musket</t>
  </si>
  <si>
    <t>Staff ST+1</t>
  </si>
  <si>
    <t>d10"</t>
  </si>
  <si>
    <t>Repeating Bolt Thrower</t>
  </si>
  <si>
    <t>Burst Fire x2</t>
  </si>
  <si>
    <t>Burst Fire x3</t>
  </si>
  <si>
    <t>Burst Fire x4</t>
  </si>
  <si>
    <t>D10"</t>
  </si>
  <si>
    <t>D5"</t>
  </si>
  <si>
    <t>Knock Prone</t>
  </si>
  <si>
    <t>Hit Twice</t>
  </si>
  <si>
    <t>Indirect</t>
  </si>
  <si>
    <t>Cannon Grape Shot</t>
  </si>
  <si>
    <t>Mortar</t>
  </si>
  <si>
    <t>Organ Gun</t>
  </si>
  <si>
    <t>Burst fire x3</t>
  </si>
  <si>
    <t>Skull Catapult</t>
  </si>
  <si>
    <t>Volley Gun</t>
  </si>
  <si>
    <t>TS</t>
  </si>
  <si>
    <t>TM</t>
  </si>
  <si>
    <t>TL</t>
  </si>
  <si>
    <t>Teardrop SMALL</t>
  </si>
  <si>
    <t>Teardrop MEDIUM</t>
  </si>
  <si>
    <t>Teardrop LARGE</t>
  </si>
  <si>
    <t>Suggested</t>
  </si>
  <si>
    <t>Max ST</t>
  </si>
  <si>
    <t>Improvised</t>
  </si>
  <si>
    <t>Extra Wound</t>
  </si>
  <si>
    <t>Mutation</t>
  </si>
  <si>
    <t>Blunderbuss</t>
  </si>
  <si>
    <t>Dark Dwarf Cannon</t>
  </si>
  <si>
    <t>Teardrop Min UC</t>
  </si>
  <si>
    <t>Save x2</t>
  </si>
  <si>
    <t>Homemade</t>
  </si>
  <si>
    <t>Area Difference Adj.</t>
  </si>
  <si>
    <t>Prone</t>
  </si>
  <si>
    <t>Demon Sword</t>
  </si>
  <si>
    <t>d5"</t>
  </si>
  <si>
    <t>Broadsword, Battle Axe</t>
  </si>
  <si>
    <t>Second Rank</t>
  </si>
  <si>
    <t>Cleaving Axe</t>
  </si>
  <si>
    <t>Master Crafted Sword</t>
  </si>
  <si>
    <t>Support Weapon Extra UC</t>
  </si>
  <si>
    <t>SMALL TEARDROP TEMPLATE</t>
  </si>
  <si>
    <t>MEDIUM TEARDROP TEMPLATE</t>
  </si>
  <si>
    <t>LARGE TEARDROP TEMPLATE</t>
  </si>
  <si>
    <t>Toxic Breath</t>
  </si>
  <si>
    <t>Living Dead</t>
  </si>
  <si>
    <t>General Quick Calculator</t>
  </si>
  <si>
    <t>+1</t>
  </si>
  <si>
    <t>+2</t>
  </si>
  <si>
    <t>+3</t>
  </si>
  <si>
    <t>+4</t>
  </si>
  <si>
    <t>+5</t>
  </si>
  <si>
    <t>+6</t>
  </si>
  <si>
    <t>+7</t>
  </si>
  <si>
    <t>+8</t>
  </si>
  <si>
    <t>Base</t>
  </si>
  <si>
    <t>Progression Table</t>
  </si>
  <si>
    <t>Reach 1</t>
  </si>
  <si>
    <t>Reach 1.5</t>
  </si>
  <si>
    <t>Reach 2</t>
  </si>
  <si>
    <t>Greate Axe</t>
  </si>
  <si>
    <t>CC &amp; RC</t>
  </si>
  <si>
    <t>tts</t>
  </si>
  <si>
    <t>ttm</t>
  </si>
  <si>
    <t>ttl</t>
  </si>
  <si>
    <t>TTL</t>
  </si>
  <si>
    <t>TTM</t>
  </si>
  <si>
    <t>TTS</t>
  </si>
  <si>
    <t>Frank</t>
  </si>
  <si>
    <t>Grenade</t>
  </si>
  <si>
    <t>Spell</t>
  </si>
  <si>
    <t>Doom Driver</t>
  </si>
  <si>
    <t>Plague Cart</t>
  </si>
  <si>
    <t>Book of spells</t>
  </si>
  <si>
    <t>Knock prone</t>
  </si>
  <si>
    <t>Trebuchet</t>
  </si>
  <si>
    <t>Parapet Crossbow</t>
  </si>
  <si>
    <t>Swivel Gun</t>
  </si>
  <si>
    <t>D5+4 Wounds</t>
  </si>
  <si>
    <t>Helms Deep Bomb</t>
  </si>
  <si>
    <t>Oblivion Axe</t>
  </si>
  <si>
    <t>Steam Fist</t>
  </si>
  <si>
    <t>Axe Cannon</t>
  </si>
  <si>
    <t>Shield Cannon</t>
  </si>
  <si>
    <t>Regency</t>
  </si>
  <si>
    <t>Engineer</t>
  </si>
  <si>
    <t>Crossbowmen</t>
  </si>
  <si>
    <t>Custom Rifle</t>
  </si>
  <si>
    <t>Fusiliers</t>
  </si>
  <si>
    <t>Honour Knights</t>
  </si>
  <si>
    <t>Swordsmen</t>
  </si>
  <si>
    <t>Cannon Crew</t>
  </si>
  <si>
    <t>Engineer Rifleman</t>
  </si>
  <si>
    <t>Sergeant</t>
  </si>
  <si>
    <t>Vampire Lord</t>
  </si>
  <si>
    <t>Necromancer (L2)</t>
  </si>
  <si>
    <t>Peon</t>
  </si>
  <si>
    <t>Shrill</t>
  </si>
  <si>
    <t>Wight Lord</t>
  </si>
  <si>
    <t>Zombies</t>
  </si>
  <si>
    <t>Skeleton Warriors</t>
  </si>
  <si>
    <t>Ghouls</t>
  </si>
  <si>
    <t>Skeleton Archers</t>
  </si>
  <si>
    <t>Armoured Skeletons</t>
  </si>
  <si>
    <t>Catapult Crew</t>
  </si>
  <si>
    <t>Bolt Thrower Crew</t>
  </si>
  <si>
    <t>Siege Tower</t>
  </si>
  <si>
    <t>Covered Ram</t>
  </si>
  <si>
    <t>Small Ram (6 man)</t>
  </si>
  <si>
    <t>Supply Wagons</t>
  </si>
  <si>
    <t>Stone Catapult</t>
  </si>
  <si>
    <t>Mantlet</t>
  </si>
  <si>
    <t>Ladders</t>
  </si>
  <si>
    <t>Doomsday Mine</t>
  </si>
  <si>
    <t>Mine Carriers</t>
  </si>
  <si>
    <t>Hoarding</t>
  </si>
  <si>
    <t>Burning Oil</t>
  </si>
  <si>
    <t>Rock Dropper</t>
  </si>
  <si>
    <t>Oil Crew</t>
  </si>
  <si>
    <t>Dropper Crew</t>
  </si>
  <si>
    <t>Improvised Missiles</t>
  </si>
  <si>
    <t>Wizard (L4)</t>
  </si>
  <si>
    <t>Noble</t>
  </si>
  <si>
    <t>Veteran</t>
  </si>
  <si>
    <t>Large Siege Tower</t>
  </si>
  <si>
    <t>Mortar Crew</t>
  </si>
  <si>
    <t>Skeleton Bolt Thrower</t>
  </si>
  <si>
    <t>Volley Gun Crew</t>
  </si>
  <si>
    <t>Ballista</t>
  </si>
  <si>
    <t>Siege Catapult</t>
  </si>
  <si>
    <t>Mortar II</t>
  </si>
  <si>
    <t>Orc &amp; Gob</t>
  </si>
  <si>
    <t>Guerrier orques</t>
  </si>
  <si>
    <t>Archer Orc</t>
  </si>
  <si>
    <t>Lancier Gobelin</t>
  </si>
  <si>
    <t>Ogre</t>
  </si>
  <si>
    <t>Archer Gob</t>
  </si>
  <si>
    <t>Core Elite ratio</t>
  </si>
  <si>
    <t>Berserk</t>
  </si>
  <si>
    <t>-</t>
  </si>
  <si>
    <t>Wolfen</t>
  </si>
  <si>
    <t>Orc + Sanglier</t>
  </si>
  <si>
    <t>Orc Elite</t>
  </si>
  <si>
    <t>Banière</t>
  </si>
  <si>
    <t>Musicien</t>
  </si>
  <si>
    <t>General</t>
  </si>
  <si>
    <t>Cavalier Gob</t>
  </si>
  <si>
    <t>Core</t>
  </si>
  <si>
    <t>Elite</t>
  </si>
  <si>
    <t>Tot Core</t>
  </si>
  <si>
    <t>Tot Elite</t>
  </si>
  <si>
    <t>Points</t>
  </si>
  <si>
    <t>Ratio</t>
  </si>
  <si>
    <t>Chaman Orc</t>
  </si>
  <si>
    <t>Talisman</t>
  </si>
  <si>
    <t>Spores</t>
  </si>
  <si>
    <t>Perception</t>
  </si>
  <si>
    <t>Sacrifice</t>
  </si>
  <si>
    <t>Grenades</t>
  </si>
  <si>
    <t>Boule de Feu</t>
  </si>
  <si>
    <t>Mains Brûlantes</t>
  </si>
  <si>
    <t>Fumée</t>
  </si>
  <si>
    <t>Jet de Vapeur</t>
  </si>
  <si>
    <t>Souffle Ardant</t>
  </si>
  <si>
    <t>Mare de Lave</t>
  </si>
  <si>
    <t>Accélération</t>
  </si>
  <si>
    <t>Déluge</t>
  </si>
  <si>
    <t>Assainissement</t>
  </si>
  <si>
    <t>Marche sur l'Eau</t>
  </si>
  <si>
    <t>Tempête</t>
  </si>
  <si>
    <t>Armure de Pierre</t>
  </si>
  <si>
    <t>Météorite</t>
  </si>
  <si>
    <t>Sable Mouvant</t>
  </si>
  <si>
    <t>Sol Traite</t>
  </si>
  <si>
    <t>Croissance</t>
  </si>
  <si>
    <t>Brouillard</t>
  </si>
  <si>
    <t>Souffle d'Elderith</t>
  </si>
  <si>
    <t>Attirance</t>
  </si>
  <si>
    <t>Vent de Thor</t>
  </si>
  <si>
    <t>Tempête de Poussières</t>
  </si>
  <si>
    <t>Froideur</t>
  </si>
  <si>
    <t>Foudre</t>
  </si>
  <si>
    <t>Voir la Lumière</t>
  </si>
  <si>
    <t>Choc</t>
  </si>
  <si>
    <t>Aveuglement</t>
  </si>
  <si>
    <t>Bouclier</t>
  </si>
  <si>
    <t>Appel des Morts</t>
  </si>
  <si>
    <t>Frappe</t>
  </si>
  <si>
    <t>Ténèbres</t>
  </si>
  <si>
    <t>Nuée de Rats</t>
  </si>
  <si>
    <t>Faiblesse</t>
  </si>
  <si>
    <t>Réanimation</t>
  </si>
  <si>
    <t>Panique</t>
  </si>
  <si>
    <t>Gain de Vie</t>
  </si>
  <si>
    <t>Dague</t>
  </si>
  <si>
    <t>Arme de Mêlée</t>
  </si>
  <si>
    <t>Epée</t>
  </si>
  <si>
    <t>Epée Large</t>
  </si>
  <si>
    <t>Faux de Guerre</t>
  </si>
  <si>
    <t>Masse d'Armes</t>
  </si>
  <si>
    <t>Hache</t>
  </si>
  <si>
    <t>Hache de Bataille</t>
  </si>
  <si>
    <t>Fléau d'Armes</t>
  </si>
  <si>
    <t>Marteau</t>
  </si>
  <si>
    <t>Marteau de Guerre</t>
  </si>
  <si>
    <t>Hallebarde</t>
  </si>
  <si>
    <t>Lance de Cavalerie</t>
  </si>
  <si>
    <t>Fouet</t>
  </si>
  <si>
    <t>Arc</t>
  </si>
  <si>
    <t>Arc Long</t>
  </si>
  <si>
    <t>Arc Mongolien</t>
  </si>
  <si>
    <t>Arbalète</t>
  </si>
  <si>
    <t>Arbalète à Répétition</t>
  </si>
  <si>
    <t>Pistolet</t>
  </si>
  <si>
    <t>Pistolet à Répétition</t>
  </si>
  <si>
    <t>Mousquet</t>
  </si>
  <si>
    <t>Mousquet à Répétition</t>
  </si>
  <si>
    <t>Fusil</t>
  </si>
  <si>
    <t>Tromblon</t>
  </si>
  <si>
    <t>Fronde</t>
  </si>
  <si>
    <t>Bâton Fronde</t>
  </si>
  <si>
    <t>Queue</t>
  </si>
  <si>
    <t>Griffes</t>
  </si>
  <si>
    <t>Grande Hache</t>
  </si>
  <si>
    <t>Canon Multiple</t>
  </si>
  <si>
    <t>Baliste</t>
  </si>
  <si>
    <t>Baliste à Répétition</t>
  </si>
  <si>
    <t>Catapulte Squelette</t>
  </si>
  <si>
    <t>Canon Rotatif</t>
  </si>
  <si>
    <t>Catapulte</t>
  </si>
  <si>
    <t>Trébuchet</t>
  </si>
  <si>
    <t>Canon</t>
  </si>
  <si>
    <t>Mortier</t>
  </si>
  <si>
    <t>Adepte</t>
  </si>
  <si>
    <t>Aptitude Aquatique</t>
  </si>
  <si>
    <t>Attaque Agressive</t>
  </si>
  <si>
    <t>Attaques Supplémentaires X2</t>
  </si>
  <si>
    <t>Attaques Supplémentaires X3</t>
  </si>
  <si>
    <t>Attaques Supplémentaires X4</t>
  </si>
  <si>
    <t>Attaque Empoisonnée</t>
  </si>
  <si>
    <t>Chef Héroïque</t>
  </si>
  <si>
    <t>Coup Puissant</t>
  </si>
  <si>
    <t>Débordement</t>
  </si>
  <si>
    <t>Déplacement de Cavalerie</t>
  </si>
  <si>
    <t>Déterminé</t>
  </si>
  <si>
    <t>Double Temps</t>
  </si>
  <si>
    <t>Eblouissement</t>
  </si>
  <si>
    <t>Echo d'Armure</t>
  </si>
  <si>
    <t>Esquive</t>
  </si>
  <si>
    <t>Evasion</t>
  </si>
  <si>
    <t>Grand Chef</t>
  </si>
  <si>
    <t>Immuable</t>
  </si>
  <si>
    <t>Inébranlable</t>
  </si>
  <si>
    <t>Infaillible</t>
  </si>
  <si>
    <t>Infâmes Combattants</t>
  </si>
  <si>
    <t>Infiltration</t>
  </si>
  <si>
    <t>Insultes</t>
  </si>
  <si>
    <t>Maintenir le Rang</t>
  </si>
  <si>
    <t>Maîtres des Combats</t>
  </si>
  <si>
    <t>Mouvement et Tir</t>
  </si>
  <si>
    <t>Mur d'Invulnérabilité</t>
  </si>
  <si>
    <t>Mutilation</t>
  </si>
  <si>
    <t>Orgueil</t>
  </si>
  <si>
    <t>Parade</t>
  </si>
  <si>
    <t>Percussion</t>
  </si>
  <si>
    <t>Peur 0</t>
  </si>
  <si>
    <t>Peur 1</t>
  </si>
  <si>
    <t>Peur 2</t>
  </si>
  <si>
    <t>Pluie de Flèches</t>
  </si>
  <si>
    <t>Sanguinaire</t>
  </si>
  <si>
    <t>Saut</t>
  </si>
  <si>
    <t>Sonnerie de Charge</t>
  </si>
  <si>
    <t>Tir Certain</t>
  </si>
  <si>
    <t>Tir Supplémentaire</t>
  </si>
  <si>
    <t>Travail d'Equipe</t>
  </si>
  <si>
    <t>Antagoniste</t>
  </si>
  <si>
    <t>Arme de Siège</t>
  </si>
  <si>
    <t>Attaque de Queue</t>
  </si>
  <si>
    <t>Confusion</t>
  </si>
  <si>
    <t>Dévoreur</t>
  </si>
  <si>
    <t>Escalade</t>
  </si>
  <si>
    <t>Ethéré</t>
  </si>
  <si>
    <t>Etreinte Ethérée</t>
  </si>
  <si>
    <t>Figurine Large</t>
  </si>
  <si>
    <t>Hésitant</t>
  </si>
  <si>
    <t>Initié</t>
  </si>
  <si>
    <t>Instable</t>
  </si>
  <si>
    <t>Mécanique</t>
  </si>
  <si>
    <t>Mort-Vivant</t>
  </si>
  <si>
    <t>Peau Epaisse</t>
  </si>
  <si>
    <t>Régénération</t>
  </si>
  <si>
    <t>Surchauffe</t>
  </si>
  <si>
    <t>Utilisateur de la Magie 0</t>
  </si>
  <si>
    <t>Utilisateur de la Magie 1</t>
  </si>
  <si>
    <t>Utilisateur de la Magie 2</t>
  </si>
  <si>
    <t>Utilisateur de la Magie 3</t>
  </si>
  <si>
    <t>Utilisateur de la Magie 4</t>
  </si>
  <si>
    <t>Vol</t>
  </si>
  <si>
    <t>Runes de Protection 3</t>
  </si>
  <si>
    <t>Runes de Protection 2</t>
  </si>
  <si>
    <t>Runes de Protection 1</t>
  </si>
  <si>
    <t>Bannière d'Armée</t>
  </si>
  <si>
    <t>Mitraille</t>
  </si>
  <si>
    <t>Tatouages Magiques 1</t>
  </si>
  <si>
    <t>Tatouages Magiques 2</t>
  </si>
  <si>
    <t>Tatouages Magiques 3</t>
  </si>
  <si>
    <t>Tatouages Magiques 4</t>
  </si>
  <si>
    <t>Tatouages Magiques 5</t>
  </si>
  <si>
    <t>Lunette</t>
  </si>
  <si>
    <t>Faux</t>
  </si>
  <si>
    <t>Adaptation</t>
  </si>
  <si>
    <t>Fascination 0</t>
  </si>
  <si>
    <t>Fascination 1</t>
  </si>
  <si>
    <t>Fascination 2</t>
  </si>
  <si>
    <t>Fascination 3</t>
  </si>
  <si>
    <t>Guerrier des Bois</t>
  </si>
  <si>
    <t>Guerrier des Déserts</t>
  </si>
  <si>
    <t>Guerrier des Glaces</t>
  </si>
  <si>
    <t>Guerrier des Jungles</t>
  </si>
  <si>
    <t>Guerrier des Marais</t>
  </si>
  <si>
    <t>Guerrier des Sous-sols</t>
  </si>
  <si>
    <t>Immunité à la Fascination</t>
  </si>
  <si>
    <t>Moquerie</t>
  </si>
  <si>
    <t>Petite Créature</t>
  </si>
  <si>
    <t>Pieds Sûrs - Sidhe</t>
  </si>
  <si>
    <t>Râblé</t>
  </si>
  <si>
    <t>Chairs Inflexibles</t>
  </si>
  <si>
    <t xml:space="preserve">Festin </t>
  </si>
  <si>
    <t>Maître Archer</t>
  </si>
  <si>
    <t>Cri de Guerre</t>
  </si>
  <si>
    <t>Saut du Saumon</t>
  </si>
  <si>
    <t>Rivières Souterraines</t>
  </si>
  <si>
    <t>Faille Terrestre</t>
  </si>
  <si>
    <t xml:space="preserve">Armes à Lancer </t>
  </si>
  <si>
    <t>Tortue</t>
  </si>
  <si>
    <t>Flèches de Chasseur</t>
  </si>
  <si>
    <t xml:space="preserve">Flèches de Guerre </t>
  </si>
  <si>
    <t>Potion de Guérison</t>
  </si>
  <si>
    <t>Arme</t>
  </si>
  <si>
    <t>Abilité</t>
  </si>
  <si>
    <t>Equipement</t>
  </si>
  <si>
    <t>Sorts</t>
  </si>
  <si>
    <t>Rafale x2</t>
  </si>
  <si>
    <t>Rafale x3</t>
  </si>
  <si>
    <t>Rafale x4</t>
  </si>
  <si>
    <t>Mise à Terre</t>
  </si>
  <si>
    <t xml:space="preserve">Tir Indirect </t>
  </si>
  <si>
    <t>Traversant  D5</t>
  </si>
  <si>
    <t>Traversant  D10</t>
  </si>
  <si>
    <t>Sauvegarde x2</t>
  </si>
  <si>
    <t>Blessure Supplémentaire</t>
  </si>
  <si>
    <t>Allonge 1</t>
  </si>
  <si>
    <t>Allonge 1.5</t>
  </si>
  <si>
    <t>Allonge 2</t>
  </si>
  <si>
    <t>Modèles sélectionnés</t>
  </si>
  <si>
    <t>Nom</t>
  </si>
  <si>
    <t>AD</t>
  </si>
  <si>
    <t>F</t>
  </si>
  <si>
    <t>E</t>
  </si>
  <si>
    <t>B</t>
  </si>
  <si>
    <t>CD</t>
  </si>
  <si>
    <t>Armure</t>
  </si>
  <si>
    <t>Valeur d'Armure</t>
  </si>
  <si>
    <t>Monture</t>
  </si>
  <si>
    <t>Grande AR+1</t>
  </si>
  <si>
    <t>Armes</t>
  </si>
  <si>
    <t>Principale</t>
  </si>
  <si>
    <t>Secondaire</t>
  </si>
  <si>
    <t>Seuil Core/Elite</t>
  </si>
  <si>
    <t>Cout Bouclier</t>
  </si>
  <si>
    <t>Cot Monture</t>
  </si>
  <si>
    <t>Bonus Grande Taille</t>
  </si>
  <si>
    <t>Abilités</t>
  </si>
  <si>
    <t>Sorts / Autres</t>
  </si>
  <si>
    <t>Abilités Sup.</t>
  </si>
  <si>
    <t>Modèle</t>
  </si>
  <si>
    <t>Total Unité</t>
  </si>
  <si>
    <t>Cout</t>
  </si>
  <si>
    <t>Valeur Minimum Modèle Spécial</t>
  </si>
  <si>
    <t>Paysant Humain</t>
  </si>
  <si>
    <t>Guerrier humain</t>
  </si>
  <si>
    <t>Barbare</t>
  </si>
  <si>
    <t>Nain</t>
  </si>
  <si>
    <t>Elf</t>
  </si>
  <si>
    <t>Orc</t>
  </si>
  <si>
    <t>Fomorian</t>
  </si>
  <si>
    <t>Gobelin</t>
  </si>
  <si>
    <t>Gobelin des marrais</t>
  </si>
  <si>
    <t>Squelette</t>
  </si>
  <si>
    <t>Spectre</t>
  </si>
  <si>
    <t>Race Géante/Ogre</t>
  </si>
  <si>
    <t>Félin / Lion</t>
  </si>
  <si>
    <t>Règle Spé.</t>
  </si>
  <si>
    <t xml:space="preserve">Agile
</t>
  </si>
  <si>
    <t>Berserk/Aptitude Aquatique</t>
  </si>
  <si>
    <t>Moquerie / Guerrier des Marais</t>
  </si>
  <si>
    <t>Ethéré/Mort-Vivant</t>
  </si>
  <si>
    <t>Esquive, Double Temps, Attaques Supplémentaires X2, Brutes</t>
  </si>
  <si>
    <t>Déplacement de Cavalerie, Attaques Supplémentaires X2, Brutes</t>
  </si>
  <si>
    <t>Figurine Large, Inébranlable, Double Temps</t>
  </si>
  <si>
    <t>Valeur Minimum des RACES</t>
  </si>
  <si>
    <t>Elite/Core</t>
  </si>
  <si>
    <t>Qté</t>
  </si>
  <si>
    <r>
      <t xml:space="preserve">Le rapport entre les deux types d'unité est généralement d'une unité régulière pour une unité d'élite. En d'autres mots, </t>
    </r>
    <r>
      <rPr>
        <b/>
        <sz val="11"/>
        <color indexed="8"/>
        <rFont val="Calibri"/>
        <family val="2"/>
      </rPr>
      <t>le nombre d'unités d'élite ne peut excéder le nombre d'unité régulière</t>
    </r>
    <r>
      <rPr>
        <sz val="10"/>
        <rFont val="Arial"/>
        <family val="0"/>
      </rPr>
      <t xml:space="preserve">. Les unités régulières tendent aussi à être plus importantes que les unités d'élite. </t>
    </r>
    <r>
      <rPr>
        <b/>
        <sz val="11"/>
        <color indexed="8"/>
        <rFont val="Calibri"/>
        <family val="2"/>
      </rPr>
      <t>Le nombre de figurines qui compose une unité d'élite ne devrait pas excéder les deux tiers du nombre de figurines des unités régulières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</si>
</sst>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2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9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34" borderId="2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34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right"/>
    </xf>
    <xf numFmtId="0" fontId="11" fillId="33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35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0" fillId="37" borderId="0" xfId="0" applyFill="1" applyAlignment="1">
      <alignment vertical="top"/>
    </xf>
    <xf numFmtId="0" fontId="0" fillId="0" borderId="0" xfId="0" applyAlignment="1">
      <alignment vertical="top"/>
    </xf>
    <xf numFmtId="0" fontId="0" fillId="37" borderId="0" xfId="0" applyFill="1" applyAlignment="1">
      <alignment horizontal="center"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0" fillId="37" borderId="0" xfId="0" applyFill="1" applyBorder="1" applyAlignment="1">
      <alignment vertical="top"/>
    </xf>
    <xf numFmtId="0" fontId="3" fillId="37" borderId="0" xfId="0" applyFont="1" applyFill="1" applyBorder="1" applyAlignment="1">
      <alignment vertical="top"/>
    </xf>
    <xf numFmtId="0" fontId="0" fillId="37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4" borderId="10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 vertical="center" textRotation="180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6" fillId="33" borderId="11" xfId="0" applyFont="1" applyFill="1" applyBorder="1" applyAlignment="1">
      <alignment vertical="top"/>
    </xf>
    <xf numFmtId="0" fontId="16" fillId="33" borderId="32" xfId="0" applyFont="1" applyFill="1" applyBorder="1" applyAlignment="1">
      <alignment vertical="top"/>
    </xf>
    <xf numFmtId="0" fontId="16" fillId="33" borderId="19" xfId="0" applyFont="1" applyFill="1" applyBorder="1" applyAlignment="1">
      <alignment vertical="top"/>
    </xf>
    <xf numFmtId="0" fontId="0" fillId="34" borderId="11" xfId="0" applyFont="1" applyFill="1" applyBorder="1" applyAlignment="1">
      <alignment horizontal="center" vertical="top" wrapText="1"/>
    </xf>
    <xf numFmtId="0" fontId="0" fillId="34" borderId="32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/>
    </xf>
    <xf numFmtId="0" fontId="0" fillId="34" borderId="32" xfId="0" applyFont="1" applyFill="1" applyBorder="1" applyAlignment="1">
      <alignment horizontal="center" vertical="top"/>
    </xf>
    <xf numFmtId="0" fontId="0" fillId="34" borderId="19" xfId="0" applyFont="1" applyFill="1" applyBorder="1" applyAlignment="1">
      <alignment horizontal="center" vertical="top"/>
    </xf>
    <xf numFmtId="0" fontId="7" fillId="35" borderId="0" xfId="0" applyFont="1" applyFill="1" applyAlignment="1">
      <alignment horizontal="center"/>
    </xf>
    <xf numFmtId="0" fontId="0" fillId="0" borderId="33" xfId="0" applyNumberFormat="1" applyBorder="1" applyAlignment="1">
      <alignment horizontal="left" vertical="top" wrapText="1"/>
    </xf>
    <xf numFmtId="0" fontId="0" fillId="0" borderId="34" xfId="0" applyNumberFormat="1" applyBorder="1" applyAlignment="1">
      <alignment horizontal="left" vertical="top" wrapText="1"/>
    </xf>
    <xf numFmtId="0" fontId="0" fillId="0" borderId="35" xfId="0" applyNumberFormat="1" applyBorder="1" applyAlignment="1">
      <alignment horizontal="left" vertical="top" wrapText="1"/>
    </xf>
    <xf numFmtId="0" fontId="0" fillId="0" borderId="36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37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3.8515625" style="0" bestFit="1" customWidth="1"/>
    <col min="6" max="6" width="3.00390625" style="0" customWidth="1"/>
    <col min="7" max="7" width="19.00390625" style="0" bestFit="1" customWidth="1"/>
    <col min="8" max="8" width="10.28125" style="0" customWidth="1"/>
    <col min="9" max="9" width="10.140625" style="1" customWidth="1"/>
    <col min="10" max="10" width="7.28125" style="1" customWidth="1"/>
    <col min="11" max="11" width="10.140625" style="1" customWidth="1"/>
    <col min="12" max="12" width="2.421875" style="0" customWidth="1"/>
    <col min="13" max="13" width="19.00390625" style="0" customWidth="1"/>
    <col min="14" max="14" width="10.28125" style="0" customWidth="1"/>
    <col min="15" max="15" width="10.140625" style="1" customWidth="1"/>
    <col min="16" max="16" width="7.28125" style="1" customWidth="1"/>
    <col min="17" max="17" width="10.140625" style="1" customWidth="1"/>
  </cols>
  <sheetData>
    <row r="1" ht="13.5" thickBot="1"/>
    <row r="2" spans="1:14" ht="12.75">
      <c r="A2" s="175" t="s">
        <v>461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</row>
    <row r="3" spans="1:14" ht="12.7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ht="12.75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1:14" ht="12.75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4" ht="1.5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</row>
    <row r="8" spans="1:13" ht="12.75" customHeight="1">
      <c r="A8" s="6" t="s">
        <v>189</v>
      </c>
      <c r="G8" s="6" t="s">
        <v>103</v>
      </c>
      <c r="M8" s="6" t="s">
        <v>142</v>
      </c>
    </row>
    <row r="9" spans="1:17" ht="12.75">
      <c r="A9" s="119" t="s">
        <v>433</v>
      </c>
      <c r="B9" s="119" t="s">
        <v>459</v>
      </c>
      <c r="C9" s="38" t="s">
        <v>435</v>
      </c>
      <c r="D9" s="38" t="s">
        <v>460</v>
      </c>
      <c r="E9" s="38" t="s">
        <v>0</v>
      </c>
      <c r="G9" s="119" t="s">
        <v>433</v>
      </c>
      <c r="H9" s="119" t="s">
        <v>459</v>
      </c>
      <c r="I9" s="38" t="s">
        <v>435</v>
      </c>
      <c r="J9" s="38" t="s">
        <v>460</v>
      </c>
      <c r="K9" s="38" t="s">
        <v>0</v>
      </c>
      <c r="M9" s="119" t="s">
        <v>433</v>
      </c>
      <c r="N9" s="119" t="s">
        <v>459</v>
      </c>
      <c r="O9" s="38" t="s">
        <v>435</v>
      </c>
      <c r="P9" s="38" t="s">
        <v>460</v>
      </c>
      <c r="Q9" s="38" t="s">
        <v>0</v>
      </c>
    </row>
    <row r="10" spans="1:17" ht="12.75">
      <c r="A10" s="116"/>
      <c r="B10" s="116"/>
      <c r="C10" s="117"/>
      <c r="D10" s="117"/>
      <c r="E10" s="118">
        <f aca="true" t="shared" si="0" ref="E10:E20">SUM(C10*D10)</f>
        <v>0</v>
      </c>
      <c r="G10" s="116" t="s">
        <v>152</v>
      </c>
      <c r="H10" s="116"/>
      <c r="I10" s="117">
        <v>149</v>
      </c>
      <c r="J10" s="117">
        <v>1</v>
      </c>
      <c r="K10" s="118">
        <f aca="true" t="shared" si="1" ref="K10:K44">SUM(I10*J10)</f>
        <v>149</v>
      </c>
      <c r="M10" s="116" t="s">
        <v>180</v>
      </c>
      <c r="N10" s="116"/>
      <c r="O10" s="117">
        <v>128</v>
      </c>
      <c r="P10" s="117">
        <v>1</v>
      </c>
      <c r="Q10" s="118">
        <f>SUM(O10*P10)</f>
        <v>128</v>
      </c>
    </row>
    <row r="11" spans="1:17" ht="12.75">
      <c r="A11" s="116"/>
      <c r="B11" s="116"/>
      <c r="C11" s="117"/>
      <c r="D11" s="117"/>
      <c r="E11" s="118">
        <f t="shared" si="0"/>
        <v>0</v>
      </c>
      <c r="G11" s="116" t="s">
        <v>153</v>
      </c>
      <c r="H11" s="116"/>
      <c r="I11" s="117">
        <v>87</v>
      </c>
      <c r="J11" s="117">
        <v>1</v>
      </c>
      <c r="K11" s="118">
        <f t="shared" si="1"/>
        <v>87</v>
      </c>
      <c r="M11" s="116" t="s">
        <v>147</v>
      </c>
      <c r="N11" s="116"/>
      <c r="O11" s="117">
        <v>51</v>
      </c>
      <c r="P11" s="117">
        <v>6</v>
      </c>
      <c r="Q11" s="118">
        <f aca="true" t="shared" si="2" ref="Q11:Q44">SUM(O11*P11)</f>
        <v>306</v>
      </c>
    </row>
    <row r="12" spans="1:17" ht="12.75">
      <c r="A12" s="116"/>
      <c r="B12" s="116"/>
      <c r="C12" s="117"/>
      <c r="D12" s="117"/>
      <c r="E12" s="118">
        <f t="shared" si="0"/>
        <v>0</v>
      </c>
      <c r="G12" s="116"/>
      <c r="H12" s="116" t="s">
        <v>128</v>
      </c>
      <c r="I12" s="117"/>
      <c r="J12" s="117"/>
      <c r="K12" s="118">
        <f t="shared" si="1"/>
        <v>0</v>
      </c>
      <c r="M12" s="116" t="s">
        <v>148</v>
      </c>
      <c r="N12" s="116"/>
      <c r="O12" s="117">
        <v>29</v>
      </c>
      <c r="P12" s="117">
        <v>8</v>
      </c>
      <c r="Q12" s="118">
        <f t="shared" si="2"/>
        <v>232</v>
      </c>
    </row>
    <row r="13" spans="1:17" ht="12.75">
      <c r="A13" s="116"/>
      <c r="B13" s="116"/>
      <c r="C13" s="117"/>
      <c r="D13" s="117"/>
      <c r="E13" s="118">
        <f t="shared" si="0"/>
        <v>0</v>
      </c>
      <c r="G13" s="116"/>
      <c r="H13" s="116" t="s">
        <v>128</v>
      </c>
      <c r="I13" s="117"/>
      <c r="J13" s="117"/>
      <c r="K13" s="118">
        <f t="shared" si="1"/>
        <v>0</v>
      </c>
      <c r="M13" s="116" t="s">
        <v>144</v>
      </c>
      <c r="N13" s="116"/>
      <c r="O13" s="117">
        <v>28</v>
      </c>
      <c r="P13" s="117">
        <v>8</v>
      </c>
      <c r="Q13" s="118">
        <f t="shared" si="2"/>
        <v>224</v>
      </c>
    </row>
    <row r="14" spans="1:17" ht="12.75">
      <c r="A14" s="121" t="s">
        <v>211</v>
      </c>
      <c r="B14" s="121" t="s">
        <v>206</v>
      </c>
      <c r="C14" s="117">
        <v>112</v>
      </c>
      <c r="D14" s="117">
        <v>1</v>
      </c>
      <c r="E14" s="118">
        <f t="shared" si="0"/>
        <v>112</v>
      </c>
      <c r="G14" s="116" t="s">
        <v>154</v>
      </c>
      <c r="H14" s="116"/>
      <c r="I14" s="117">
        <v>131</v>
      </c>
      <c r="J14" s="117">
        <v>1</v>
      </c>
      <c r="K14" s="118">
        <f t="shared" si="1"/>
        <v>131</v>
      </c>
      <c r="M14" s="116" t="s">
        <v>144</v>
      </c>
      <c r="N14" s="116"/>
      <c r="O14" s="117">
        <v>28</v>
      </c>
      <c r="P14" s="117">
        <v>8</v>
      </c>
      <c r="Q14" s="118">
        <f t="shared" si="2"/>
        <v>224</v>
      </c>
    </row>
    <row r="15" spans="1:17" ht="12.75">
      <c r="A15" s="116"/>
      <c r="B15" s="116"/>
      <c r="C15" s="117"/>
      <c r="D15" s="117"/>
      <c r="E15" s="118">
        <f t="shared" si="0"/>
        <v>0</v>
      </c>
      <c r="G15" s="116" t="s">
        <v>155</v>
      </c>
      <c r="H15" s="116"/>
      <c r="I15" s="117">
        <v>52</v>
      </c>
      <c r="J15" s="117"/>
      <c r="K15" s="118">
        <f t="shared" si="1"/>
        <v>0</v>
      </c>
      <c r="M15" s="116" t="s">
        <v>36</v>
      </c>
      <c r="N15" s="116"/>
      <c r="O15" s="117">
        <v>28</v>
      </c>
      <c r="P15" s="117">
        <v>2</v>
      </c>
      <c r="Q15" s="118">
        <f t="shared" si="2"/>
        <v>56</v>
      </c>
    </row>
    <row r="16" spans="1:17" ht="12.75">
      <c r="A16" s="116" t="s">
        <v>190</v>
      </c>
      <c r="B16" s="116" t="s">
        <v>205</v>
      </c>
      <c r="C16" s="117">
        <v>28</v>
      </c>
      <c r="D16" s="117">
        <v>12</v>
      </c>
      <c r="E16" s="118">
        <f t="shared" si="0"/>
        <v>336</v>
      </c>
      <c r="G16" s="116" t="s">
        <v>156</v>
      </c>
      <c r="H16" s="116"/>
      <c r="I16" s="117">
        <v>80</v>
      </c>
      <c r="J16" s="117">
        <v>2</v>
      </c>
      <c r="K16" s="118">
        <f t="shared" si="1"/>
        <v>160</v>
      </c>
      <c r="M16" s="116" t="s">
        <v>149</v>
      </c>
      <c r="N16" s="116"/>
      <c r="O16" s="117">
        <v>24</v>
      </c>
      <c r="P16" s="117">
        <v>6</v>
      </c>
      <c r="Q16" s="118">
        <f t="shared" si="2"/>
        <v>144</v>
      </c>
    </row>
    <row r="17" spans="1:17" ht="12.75">
      <c r="A17" s="121" t="s">
        <v>201</v>
      </c>
      <c r="B17" s="116" t="s">
        <v>205</v>
      </c>
      <c r="C17" s="117">
        <f>C16*1.25</f>
        <v>35</v>
      </c>
      <c r="D17" s="117">
        <v>1</v>
      </c>
      <c r="E17" s="118">
        <f>SUM(C17*D17)</f>
        <v>35</v>
      </c>
      <c r="G17" s="116" t="s">
        <v>157</v>
      </c>
      <c r="H17" s="116"/>
      <c r="I17" s="117">
        <v>22</v>
      </c>
      <c r="J17" s="117">
        <v>14</v>
      </c>
      <c r="K17" s="118">
        <f t="shared" si="1"/>
        <v>308</v>
      </c>
      <c r="M17" s="116" t="s">
        <v>150</v>
      </c>
      <c r="N17" s="116"/>
      <c r="O17" s="117">
        <v>56</v>
      </c>
      <c r="P17" s="117">
        <v>1</v>
      </c>
      <c r="Q17" s="118">
        <f t="shared" si="2"/>
        <v>56</v>
      </c>
    </row>
    <row r="18" spans="1:17" ht="12.75">
      <c r="A18" s="116" t="s">
        <v>202</v>
      </c>
      <c r="B18" s="116" t="s">
        <v>206</v>
      </c>
      <c r="C18" s="117">
        <v>40</v>
      </c>
      <c r="D18" s="117">
        <v>1</v>
      </c>
      <c r="E18" s="118">
        <f>SUM(C18*D18)</f>
        <v>40</v>
      </c>
      <c r="G18" s="116" t="s">
        <v>158</v>
      </c>
      <c r="H18" s="116"/>
      <c r="I18" s="117">
        <v>20</v>
      </c>
      <c r="J18" s="117">
        <v>15</v>
      </c>
      <c r="K18" s="118">
        <f t="shared" si="1"/>
        <v>300</v>
      </c>
      <c r="M18" s="116" t="s">
        <v>151</v>
      </c>
      <c r="N18" s="116"/>
      <c r="O18" s="117">
        <v>44</v>
      </c>
      <c r="P18" s="117">
        <v>3</v>
      </c>
      <c r="Q18" s="118">
        <f t="shared" si="2"/>
        <v>132</v>
      </c>
    </row>
    <row r="19" spans="1:17" ht="12.75">
      <c r="A19" s="116" t="s">
        <v>203</v>
      </c>
      <c r="B19" s="116" t="s">
        <v>206</v>
      </c>
      <c r="C19" s="117">
        <v>78</v>
      </c>
      <c r="D19" s="117">
        <v>1</v>
      </c>
      <c r="E19" s="118">
        <f t="shared" si="0"/>
        <v>78</v>
      </c>
      <c r="G19" s="116" t="s">
        <v>158</v>
      </c>
      <c r="H19" s="116"/>
      <c r="I19" s="117">
        <v>20</v>
      </c>
      <c r="J19" s="117">
        <v>57</v>
      </c>
      <c r="K19" s="118">
        <f t="shared" si="1"/>
        <v>1140</v>
      </c>
      <c r="M19" s="116" t="s">
        <v>179</v>
      </c>
      <c r="N19" s="116"/>
      <c r="O19" s="117">
        <v>219</v>
      </c>
      <c r="P19" s="117">
        <v>1</v>
      </c>
      <c r="Q19" s="118">
        <f t="shared" si="2"/>
        <v>219</v>
      </c>
    </row>
    <row r="20" spans="1:17" ht="12.75">
      <c r="A20" s="116"/>
      <c r="B20" s="116"/>
      <c r="C20" s="117"/>
      <c r="D20" s="117"/>
      <c r="E20" s="118">
        <f t="shared" si="0"/>
        <v>0</v>
      </c>
      <c r="G20" s="116" t="s">
        <v>158</v>
      </c>
      <c r="H20" s="116"/>
      <c r="I20" s="117">
        <v>20</v>
      </c>
      <c r="J20" s="117">
        <v>20</v>
      </c>
      <c r="K20" s="118">
        <f t="shared" si="1"/>
        <v>400</v>
      </c>
      <c r="M20" s="116"/>
      <c r="N20" s="116" t="s">
        <v>128</v>
      </c>
      <c r="O20" s="117"/>
      <c r="P20" s="117">
        <v>1</v>
      </c>
      <c r="Q20" s="118">
        <f t="shared" si="2"/>
        <v>0</v>
      </c>
    </row>
    <row r="21" spans="1:17" ht="12.75">
      <c r="A21" s="116"/>
      <c r="B21" s="116"/>
      <c r="C21" s="117"/>
      <c r="D21" s="117"/>
      <c r="E21" s="118">
        <f>SUM(C21*D21)</f>
        <v>0</v>
      </c>
      <c r="G21" s="116" t="s">
        <v>158</v>
      </c>
      <c r="H21" s="116"/>
      <c r="I21" s="117">
        <v>20</v>
      </c>
      <c r="J21" s="117">
        <v>31</v>
      </c>
      <c r="K21" s="118">
        <f>SUM(I21*J21)</f>
        <v>620</v>
      </c>
      <c r="M21" s="116"/>
      <c r="N21" s="116" t="s">
        <v>128</v>
      </c>
      <c r="O21" s="117"/>
      <c r="P21" s="117">
        <v>1</v>
      </c>
      <c r="Q21" s="118">
        <f t="shared" si="2"/>
        <v>0</v>
      </c>
    </row>
    <row r="22" spans="1:17" ht="12.75">
      <c r="A22" s="121" t="s">
        <v>191</v>
      </c>
      <c r="B22" s="116" t="s">
        <v>205</v>
      </c>
      <c r="C22" s="117">
        <v>28</v>
      </c>
      <c r="D22" s="117">
        <v>15</v>
      </c>
      <c r="E22" s="118">
        <f>SUM(C22*D22)</f>
        <v>420</v>
      </c>
      <c r="G22" s="116" t="s">
        <v>158</v>
      </c>
      <c r="H22" s="116"/>
      <c r="I22" s="117">
        <v>20</v>
      </c>
      <c r="J22" s="117">
        <v>20</v>
      </c>
      <c r="K22" s="118">
        <f>SUM(I22*J22)</f>
        <v>400</v>
      </c>
      <c r="M22" s="116"/>
      <c r="N22" s="116" t="s">
        <v>128</v>
      </c>
      <c r="O22" s="117"/>
      <c r="P22" s="117">
        <v>1</v>
      </c>
      <c r="Q22" s="118">
        <f t="shared" si="2"/>
        <v>0</v>
      </c>
    </row>
    <row r="23" spans="1:17" ht="12.75">
      <c r="A23" s="116" t="s">
        <v>199</v>
      </c>
      <c r="B23" s="116" t="s">
        <v>206</v>
      </c>
      <c r="C23" s="117">
        <v>56</v>
      </c>
      <c r="D23" s="117">
        <v>4</v>
      </c>
      <c r="E23" s="118">
        <f aca="true" t="shared" si="3" ref="E23:E44">SUM(C23*D23)</f>
        <v>224</v>
      </c>
      <c r="G23" s="116" t="s">
        <v>159</v>
      </c>
      <c r="H23" s="116"/>
      <c r="I23" s="117">
        <v>31</v>
      </c>
      <c r="J23" s="117">
        <v>12</v>
      </c>
      <c r="K23" s="118">
        <f t="shared" si="1"/>
        <v>372</v>
      </c>
      <c r="M23" s="116"/>
      <c r="N23" s="116" t="s">
        <v>128</v>
      </c>
      <c r="O23" s="117"/>
      <c r="P23" s="117">
        <v>1</v>
      </c>
      <c r="Q23" s="118">
        <f t="shared" si="2"/>
        <v>0</v>
      </c>
    </row>
    <row r="24" spans="1:17" ht="12.75">
      <c r="A24" s="116"/>
      <c r="B24" s="116"/>
      <c r="C24" s="117"/>
      <c r="D24" s="117"/>
      <c r="E24" s="118">
        <f t="shared" si="3"/>
        <v>0</v>
      </c>
      <c r="G24" s="116" t="s">
        <v>160</v>
      </c>
      <c r="H24" s="116"/>
      <c r="I24" s="117">
        <v>25</v>
      </c>
      <c r="J24" s="117">
        <v>10</v>
      </c>
      <c r="K24" s="118">
        <f t="shared" si="1"/>
        <v>250</v>
      </c>
      <c r="M24" s="116" t="s">
        <v>146</v>
      </c>
      <c r="N24" s="116"/>
      <c r="O24" s="117">
        <v>60</v>
      </c>
      <c r="P24" s="117">
        <v>3</v>
      </c>
      <c r="Q24" s="118">
        <f t="shared" si="2"/>
        <v>180</v>
      </c>
    </row>
    <row r="25" spans="1:17" ht="12.75">
      <c r="A25" s="121" t="s">
        <v>192</v>
      </c>
      <c r="B25" s="116" t="s">
        <v>205</v>
      </c>
      <c r="C25" s="117">
        <v>22</v>
      </c>
      <c r="D25" s="117">
        <v>10</v>
      </c>
      <c r="E25" s="118">
        <f t="shared" si="3"/>
        <v>220</v>
      </c>
      <c r="G25" s="116" t="s">
        <v>161</v>
      </c>
      <c r="H25" s="116"/>
      <c r="I25" s="117">
        <v>39</v>
      </c>
      <c r="J25" s="117">
        <v>16</v>
      </c>
      <c r="K25" s="118">
        <f t="shared" si="1"/>
        <v>624</v>
      </c>
      <c r="M25" s="116" t="s">
        <v>144</v>
      </c>
      <c r="N25" s="116"/>
      <c r="O25" s="117">
        <v>28</v>
      </c>
      <c r="P25" s="117">
        <v>8</v>
      </c>
      <c r="Q25" s="118">
        <f t="shared" si="2"/>
        <v>224</v>
      </c>
    </row>
    <row r="26" spans="1:17" ht="12.75">
      <c r="A26" s="116" t="s">
        <v>194</v>
      </c>
      <c r="B26" s="116" t="s">
        <v>205</v>
      </c>
      <c r="C26" s="117">
        <v>19</v>
      </c>
      <c r="D26" s="117">
        <v>10</v>
      </c>
      <c r="E26" s="118">
        <f t="shared" si="3"/>
        <v>190</v>
      </c>
      <c r="G26" s="116" t="s">
        <v>130</v>
      </c>
      <c r="H26" s="116"/>
      <c r="I26" s="117">
        <v>111</v>
      </c>
      <c r="J26" s="117"/>
      <c r="K26" s="118">
        <f t="shared" si="1"/>
        <v>0</v>
      </c>
      <c r="M26" s="116" t="s">
        <v>181</v>
      </c>
      <c r="N26" s="116"/>
      <c r="O26" s="117">
        <v>86</v>
      </c>
      <c r="P26" s="117">
        <v>1</v>
      </c>
      <c r="Q26" s="118">
        <f t="shared" si="2"/>
        <v>86</v>
      </c>
    </row>
    <row r="27" spans="1:17" ht="12.75">
      <c r="A27" s="116" t="s">
        <v>204</v>
      </c>
      <c r="B27" s="116" t="s">
        <v>205</v>
      </c>
      <c r="C27" s="117">
        <v>35</v>
      </c>
      <c r="D27" s="117">
        <v>10</v>
      </c>
      <c r="E27" s="118">
        <f t="shared" si="3"/>
        <v>350</v>
      </c>
      <c r="G27" s="116" t="s">
        <v>72</v>
      </c>
      <c r="H27" s="116"/>
      <c r="I27" s="117">
        <v>20</v>
      </c>
      <c r="J27" s="117">
        <v>1</v>
      </c>
      <c r="K27" s="118">
        <f t="shared" si="1"/>
        <v>20</v>
      </c>
      <c r="M27" s="116" t="s">
        <v>143</v>
      </c>
      <c r="N27" s="116"/>
      <c r="O27" s="117">
        <v>41</v>
      </c>
      <c r="P27" s="117">
        <v>1</v>
      </c>
      <c r="Q27" s="118">
        <f t="shared" si="2"/>
        <v>41</v>
      </c>
    </row>
    <row r="28" spans="1:17" ht="12.75">
      <c r="A28" s="116"/>
      <c r="B28" s="116"/>
      <c r="C28" s="117"/>
      <c r="D28" s="117"/>
      <c r="E28" s="118">
        <f t="shared" si="3"/>
        <v>0</v>
      </c>
      <c r="G28" s="116" t="s">
        <v>162</v>
      </c>
      <c r="H28" s="116"/>
      <c r="I28" s="117">
        <v>19</v>
      </c>
      <c r="J28" s="117">
        <v>3</v>
      </c>
      <c r="K28" s="118">
        <f t="shared" si="1"/>
        <v>57</v>
      </c>
      <c r="M28" s="116"/>
      <c r="N28" s="116"/>
      <c r="O28" s="117"/>
      <c r="P28" s="117"/>
      <c r="Q28" s="118">
        <f t="shared" si="2"/>
        <v>0</v>
      </c>
    </row>
    <row r="29" spans="1:17" ht="12.75">
      <c r="A29" s="116"/>
      <c r="B29" s="116"/>
      <c r="C29" s="117"/>
      <c r="D29" s="117"/>
      <c r="E29" s="118">
        <f t="shared" si="3"/>
        <v>0</v>
      </c>
      <c r="G29" s="116" t="s">
        <v>184</v>
      </c>
      <c r="H29" s="116"/>
      <c r="I29" s="117">
        <v>15</v>
      </c>
      <c r="J29" s="117"/>
      <c r="K29" s="118">
        <f t="shared" si="1"/>
        <v>0</v>
      </c>
      <c r="M29" s="116"/>
      <c r="N29" s="116"/>
      <c r="O29" s="117"/>
      <c r="P29" s="117"/>
      <c r="Q29" s="118">
        <f t="shared" si="2"/>
        <v>0</v>
      </c>
    </row>
    <row r="30" spans="1:17" ht="12.75">
      <c r="A30" s="121" t="s">
        <v>193</v>
      </c>
      <c r="B30" s="121" t="s">
        <v>206</v>
      </c>
      <c r="C30" s="117">
        <v>73</v>
      </c>
      <c r="D30" s="117">
        <v>4</v>
      </c>
      <c r="E30" s="118">
        <f t="shared" si="3"/>
        <v>292</v>
      </c>
      <c r="G30" s="116" t="s">
        <v>163</v>
      </c>
      <c r="H30" s="116"/>
      <c r="I30" s="117">
        <v>19</v>
      </c>
      <c r="J30" s="117"/>
      <c r="K30" s="118">
        <f t="shared" si="1"/>
        <v>0</v>
      </c>
      <c r="M30" s="116" t="s">
        <v>73</v>
      </c>
      <c r="N30" s="116"/>
      <c r="O30" s="117">
        <v>35</v>
      </c>
      <c r="P30" s="117">
        <v>1</v>
      </c>
      <c r="Q30" s="118">
        <f t="shared" si="2"/>
        <v>35</v>
      </c>
    </row>
    <row r="31" spans="1:17" ht="12.75">
      <c r="A31" s="121"/>
      <c r="B31" s="116"/>
      <c r="C31" s="117"/>
      <c r="D31" s="117"/>
      <c r="E31" s="118">
        <f t="shared" si="3"/>
        <v>0</v>
      </c>
      <c r="G31" s="116" t="s">
        <v>126</v>
      </c>
      <c r="H31" s="116"/>
      <c r="I31" s="117">
        <v>76</v>
      </c>
      <c r="J31" s="117"/>
      <c r="K31" s="118">
        <f t="shared" si="1"/>
        <v>0</v>
      </c>
      <c r="M31" s="116" t="s">
        <v>185</v>
      </c>
      <c r="N31" s="116"/>
      <c r="O31" s="117">
        <v>24</v>
      </c>
      <c r="P31" s="117">
        <v>2</v>
      </c>
      <c r="Q31" s="118">
        <f t="shared" si="2"/>
        <v>48</v>
      </c>
    </row>
    <row r="32" spans="1:17" ht="12.75">
      <c r="A32" s="121" t="s">
        <v>200</v>
      </c>
      <c r="B32" s="121" t="s">
        <v>206</v>
      </c>
      <c r="C32" s="117">
        <v>57</v>
      </c>
      <c r="D32" s="117">
        <v>10</v>
      </c>
      <c r="E32" s="118">
        <f t="shared" si="3"/>
        <v>570</v>
      </c>
      <c r="G32" s="116" t="s">
        <v>171</v>
      </c>
      <c r="H32" s="116"/>
      <c r="I32" s="117">
        <v>65</v>
      </c>
      <c r="J32" s="117">
        <v>1</v>
      </c>
      <c r="K32" s="118">
        <f t="shared" si="1"/>
        <v>65</v>
      </c>
      <c r="M32" s="116" t="s">
        <v>69</v>
      </c>
      <c r="N32" s="116"/>
      <c r="O32" s="117">
        <v>25</v>
      </c>
      <c r="P32" s="117">
        <v>1</v>
      </c>
      <c r="Q32" s="118">
        <f t="shared" si="2"/>
        <v>25</v>
      </c>
    </row>
    <row r="33" spans="1:17" ht="12.75">
      <c r="A33" s="116"/>
      <c r="B33" s="116"/>
      <c r="C33" s="117"/>
      <c r="D33" s="117"/>
      <c r="E33" s="118">
        <f t="shared" si="3"/>
        <v>0</v>
      </c>
      <c r="G33" s="116" t="s">
        <v>172</v>
      </c>
      <c r="H33" s="116"/>
      <c r="I33" s="117">
        <v>20</v>
      </c>
      <c r="J33" s="117">
        <v>2</v>
      </c>
      <c r="K33" s="118">
        <f t="shared" si="1"/>
        <v>40</v>
      </c>
      <c r="M33" s="116" t="s">
        <v>183</v>
      </c>
      <c r="N33" s="116"/>
      <c r="O33" s="117">
        <v>24</v>
      </c>
      <c r="P33" s="117">
        <v>1</v>
      </c>
      <c r="Q33" s="118">
        <f t="shared" si="2"/>
        <v>24</v>
      </c>
    </row>
    <row r="34" spans="1:17" ht="12.75">
      <c r="A34" s="116"/>
      <c r="B34" s="116"/>
      <c r="C34" s="117"/>
      <c r="D34" s="117"/>
      <c r="E34" s="118">
        <f t="shared" si="3"/>
        <v>0</v>
      </c>
      <c r="G34" s="116"/>
      <c r="H34" s="116"/>
      <c r="I34" s="117"/>
      <c r="J34" s="117"/>
      <c r="K34" s="118">
        <f t="shared" si="1"/>
        <v>0</v>
      </c>
      <c r="M34" s="116" t="s">
        <v>46</v>
      </c>
      <c r="N34" s="116"/>
      <c r="O34" s="117">
        <v>19</v>
      </c>
      <c r="P34" s="117">
        <v>1</v>
      </c>
      <c r="Q34" s="118">
        <f t="shared" si="2"/>
        <v>19</v>
      </c>
    </row>
    <row r="35" spans="1:17" ht="12.75">
      <c r="A35" s="116"/>
      <c r="B35" s="116"/>
      <c r="C35" s="117"/>
      <c r="D35" s="117"/>
      <c r="E35" s="118">
        <f t="shared" si="3"/>
        <v>0</v>
      </c>
      <c r="G35" s="116"/>
      <c r="H35" s="116"/>
      <c r="I35" s="117"/>
      <c r="J35" s="117"/>
      <c r="K35" s="118">
        <f t="shared" si="1"/>
        <v>0</v>
      </c>
      <c r="M35" s="116" t="s">
        <v>163</v>
      </c>
      <c r="N35" s="116"/>
      <c r="O35" s="117">
        <v>24</v>
      </c>
      <c r="P35" s="117">
        <v>2</v>
      </c>
      <c r="Q35" s="118">
        <f t="shared" si="2"/>
        <v>48</v>
      </c>
    </row>
    <row r="36" spans="1:17" ht="12.75">
      <c r="A36" s="116"/>
      <c r="B36" s="116"/>
      <c r="C36" s="117"/>
      <c r="D36" s="117"/>
      <c r="E36" s="118">
        <f t="shared" si="3"/>
        <v>0</v>
      </c>
      <c r="G36" s="116" t="s">
        <v>170</v>
      </c>
      <c r="H36" s="116"/>
      <c r="I36" s="117">
        <v>5</v>
      </c>
      <c r="J36" s="117">
        <v>5</v>
      </c>
      <c r="K36" s="118">
        <f t="shared" si="1"/>
        <v>25</v>
      </c>
      <c r="M36" s="116"/>
      <c r="N36" s="116"/>
      <c r="O36" s="117"/>
      <c r="P36" s="117"/>
      <c r="Q36" s="118">
        <f t="shared" si="2"/>
        <v>0</v>
      </c>
    </row>
    <row r="37" spans="1:17" ht="12.75">
      <c r="A37" s="116"/>
      <c r="B37" s="116"/>
      <c r="C37" s="117"/>
      <c r="D37" s="117"/>
      <c r="E37" s="118">
        <f t="shared" si="3"/>
        <v>0</v>
      </c>
      <c r="G37" s="116" t="s">
        <v>169</v>
      </c>
      <c r="H37" s="116"/>
      <c r="I37" s="117">
        <v>3</v>
      </c>
      <c r="J37" s="117">
        <v>2</v>
      </c>
      <c r="K37" s="118">
        <f t="shared" si="1"/>
        <v>6</v>
      </c>
      <c r="M37" s="116" t="s">
        <v>178</v>
      </c>
      <c r="N37" s="116"/>
      <c r="O37" s="117">
        <v>8</v>
      </c>
      <c r="P37" s="117">
        <v>2</v>
      </c>
      <c r="Q37" s="118">
        <f t="shared" si="2"/>
        <v>16</v>
      </c>
    </row>
    <row r="38" spans="1:17" ht="12.75">
      <c r="A38" s="116"/>
      <c r="B38" s="116"/>
      <c r="C38" s="117"/>
      <c r="D38" s="117"/>
      <c r="E38" s="118">
        <f t="shared" si="3"/>
        <v>0</v>
      </c>
      <c r="G38" s="116" t="s">
        <v>162</v>
      </c>
      <c r="H38" s="116"/>
      <c r="I38" s="117">
        <v>19</v>
      </c>
      <c r="J38" s="117">
        <v>3</v>
      </c>
      <c r="K38" s="118">
        <f t="shared" si="1"/>
        <v>57</v>
      </c>
      <c r="M38" s="116"/>
      <c r="N38" s="116"/>
      <c r="O38" s="117"/>
      <c r="P38" s="117"/>
      <c r="Q38" s="118">
        <f t="shared" si="2"/>
        <v>0</v>
      </c>
    </row>
    <row r="39" spans="1:17" ht="12.75">
      <c r="A39" s="116"/>
      <c r="B39" s="116"/>
      <c r="C39" s="117"/>
      <c r="D39" s="117"/>
      <c r="E39" s="118">
        <f t="shared" si="3"/>
        <v>0</v>
      </c>
      <c r="G39" s="116" t="s">
        <v>168</v>
      </c>
      <c r="H39" s="116"/>
      <c r="I39" s="117">
        <v>27</v>
      </c>
      <c r="J39" s="117">
        <v>1</v>
      </c>
      <c r="K39" s="118">
        <f t="shared" si="1"/>
        <v>27</v>
      </c>
      <c r="M39" s="116" t="s">
        <v>174</v>
      </c>
      <c r="N39" s="116"/>
      <c r="O39" s="117">
        <v>25</v>
      </c>
      <c r="P39" s="117">
        <v>1</v>
      </c>
      <c r="Q39" s="118">
        <f t="shared" si="2"/>
        <v>25</v>
      </c>
    </row>
    <row r="40" spans="1:17" ht="12.75">
      <c r="A40" s="116"/>
      <c r="B40" s="116"/>
      <c r="C40" s="117"/>
      <c r="D40" s="117"/>
      <c r="E40" s="118">
        <f t="shared" si="3"/>
        <v>0</v>
      </c>
      <c r="G40" s="116" t="s">
        <v>167</v>
      </c>
      <c r="H40" s="116"/>
      <c r="I40" s="117">
        <v>30</v>
      </c>
      <c r="J40" s="117">
        <v>2</v>
      </c>
      <c r="K40" s="118">
        <f t="shared" si="1"/>
        <v>60</v>
      </c>
      <c r="M40" s="116" t="s">
        <v>176</v>
      </c>
      <c r="N40" s="116"/>
      <c r="O40" s="117">
        <v>24</v>
      </c>
      <c r="P40" s="117">
        <v>2</v>
      </c>
      <c r="Q40" s="118">
        <f t="shared" si="2"/>
        <v>48</v>
      </c>
    </row>
    <row r="41" spans="1:17" ht="12.75">
      <c r="A41" s="116"/>
      <c r="B41" s="116"/>
      <c r="C41" s="117"/>
      <c r="D41" s="117"/>
      <c r="E41" s="118">
        <f t="shared" si="3"/>
        <v>0</v>
      </c>
      <c r="G41" s="116" t="s">
        <v>166</v>
      </c>
      <c r="H41" s="116"/>
      <c r="I41" s="117">
        <v>20</v>
      </c>
      <c r="J41" s="117"/>
      <c r="K41" s="118">
        <f t="shared" si="1"/>
        <v>0</v>
      </c>
      <c r="M41" s="116" t="s">
        <v>175</v>
      </c>
      <c r="N41" s="116"/>
      <c r="O41" s="117">
        <v>14</v>
      </c>
      <c r="P41" s="117">
        <v>1</v>
      </c>
      <c r="Q41" s="118">
        <f t="shared" si="2"/>
        <v>14</v>
      </c>
    </row>
    <row r="42" spans="1:17" ht="12.75">
      <c r="A42" s="116"/>
      <c r="B42" s="116"/>
      <c r="C42" s="117"/>
      <c r="D42" s="117"/>
      <c r="E42" s="118">
        <f t="shared" si="3"/>
        <v>0</v>
      </c>
      <c r="G42" s="116" t="s">
        <v>165</v>
      </c>
      <c r="H42" s="116"/>
      <c r="I42" s="117">
        <v>70</v>
      </c>
      <c r="J42" s="117">
        <v>1</v>
      </c>
      <c r="K42" s="118">
        <f t="shared" si="1"/>
        <v>70</v>
      </c>
      <c r="M42" s="116" t="s">
        <v>177</v>
      </c>
      <c r="N42" s="116"/>
      <c r="O42" s="117">
        <v>24</v>
      </c>
      <c r="P42" s="117">
        <v>2</v>
      </c>
      <c r="Q42" s="118">
        <f t="shared" si="2"/>
        <v>48</v>
      </c>
    </row>
    <row r="43" spans="1:17" ht="12.75">
      <c r="A43" s="116"/>
      <c r="B43" s="116"/>
      <c r="C43" s="117"/>
      <c r="D43" s="117"/>
      <c r="E43" s="118">
        <f t="shared" si="3"/>
        <v>0</v>
      </c>
      <c r="G43" s="116" t="s">
        <v>182</v>
      </c>
      <c r="H43" s="116"/>
      <c r="I43" s="117">
        <v>95</v>
      </c>
      <c r="J43" s="117">
        <v>1</v>
      </c>
      <c r="K43" s="118">
        <f t="shared" si="1"/>
        <v>95</v>
      </c>
      <c r="M43" s="116"/>
      <c r="N43" s="116"/>
      <c r="O43" s="117"/>
      <c r="P43" s="117"/>
      <c r="Q43" s="118"/>
    </row>
    <row r="44" spans="1:17" ht="12.75">
      <c r="A44" s="116"/>
      <c r="B44" s="116"/>
      <c r="C44" s="117"/>
      <c r="D44" s="117"/>
      <c r="E44" s="118">
        <f t="shared" si="3"/>
        <v>0</v>
      </c>
      <c r="G44" s="116" t="s">
        <v>164</v>
      </c>
      <c r="H44" s="116"/>
      <c r="I44" s="117">
        <v>75</v>
      </c>
      <c r="J44" s="117">
        <v>1</v>
      </c>
      <c r="K44" s="118">
        <f t="shared" si="1"/>
        <v>75</v>
      </c>
      <c r="M44" s="116" t="s">
        <v>173</v>
      </c>
      <c r="N44" s="116"/>
      <c r="O44" s="117">
        <v>35</v>
      </c>
      <c r="P44" s="117">
        <v>1</v>
      </c>
      <c r="Q44" s="118">
        <f t="shared" si="2"/>
        <v>35</v>
      </c>
    </row>
    <row r="45" spans="3:17" ht="12.75">
      <c r="C45" s="1"/>
      <c r="D45" s="31"/>
      <c r="E45" s="120">
        <f>SUM(E10:E44)</f>
        <v>2867</v>
      </c>
      <c r="J45" s="31"/>
      <c r="K45" s="120">
        <f>SUM(K10:K44)</f>
        <v>5538</v>
      </c>
      <c r="P45" s="31"/>
      <c r="Q45" s="120">
        <f>SUM(Q10:Q44)</f>
        <v>2637</v>
      </c>
    </row>
    <row r="46" ht="13.5" thickBot="1"/>
    <row r="47" spans="2:4" ht="13.5" thickBot="1">
      <c r="B47" s="143"/>
      <c r="C47" s="144" t="s">
        <v>209</v>
      </c>
      <c r="D47" s="145" t="s">
        <v>210</v>
      </c>
    </row>
    <row r="48" spans="2:4" ht="12.75">
      <c r="B48" s="146" t="s">
        <v>207</v>
      </c>
      <c r="C48" s="139">
        <f>SUMIF($B$10:$B$44,"Core",$E$10:$E$44)</f>
        <v>1551</v>
      </c>
      <c r="D48" s="140">
        <f>C48/E45</f>
        <v>0.5409836065573771</v>
      </c>
    </row>
    <row r="49" spans="2:4" ht="13.5" thickBot="1">
      <c r="B49" s="147" t="s">
        <v>208</v>
      </c>
      <c r="C49" s="141">
        <f>SUMIF($B$10:$B$44,"Elite",$E$10:$E$44)</f>
        <v>1316</v>
      </c>
      <c r="D49" s="142">
        <f>C49/E45</f>
        <v>0.45901639344262296</v>
      </c>
    </row>
  </sheetData>
  <sheetProtection/>
  <mergeCells count="1">
    <mergeCell ref="A2:N6"/>
  </mergeCells>
  <printOptions/>
  <pageMargins left="0.75" right="0.75" top="1" bottom="1" header="0.5" footer="0.5"/>
  <pageSetup fitToHeight="1" fitToWidth="1" horizontalDpi="360" verticalDpi="36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7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2.7109375" style="3" customWidth="1"/>
    <col min="2" max="2" width="17.00390625" style="5" customWidth="1"/>
    <col min="3" max="9" width="4.57421875" style="3" customWidth="1"/>
    <col min="10" max="10" width="4.57421875" style="6" customWidth="1"/>
    <col min="11" max="11" width="4.140625" style="7" customWidth="1"/>
    <col min="12" max="12" width="15.00390625" style="5" bestFit="1" customWidth="1"/>
    <col min="13" max="13" width="5.140625" style="5" customWidth="1"/>
    <col min="14" max="14" width="5.421875" style="5" customWidth="1"/>
    <col min="15" max="15" width="3.7109375" style="5" customWidth="1"/>
    <col min="16" max="16" width="16.8515625" style="78" customWidth="1"/>
    <col min="17" max="17" width="4.57421875" style="6" customWidth="1"/>
    <col min="18" max="18" width="3.7109375" style="6" customWidth="1"/>
    <col min="19" max="19" width="16.7109375" style="6" customWidth="1"/>
    <col min="20" max="20" width="4.57421875" style="6" customWidth="1"/>
    <col min="21" max="21" width="2.8515625" style="6" customWidth="1"/>
    <col min="22" max="22" width="7.8515625" style="6" customWidth="1"/>
    <col min="23" max="23" width="4.140625" style="5" customWidth="1"/>
    <col min="24" max="24" width="5.57421875" style="5" customWidth="1"/>
    <col min="25" max="25" width="3.00390625" style="5" customWidth="1"/>
    <col min="26" max="16384" width="9.140625" style="5" customWidth="1"/>
  </cols>
  <sheetData>
    <row r="1" spans="2:23" ht="27">
      <c r="B1" s="4" t="s">
        <v>104</v>
      </c>
      <c r="P1" s="62">
        <f>SUM(W3:W128)</f>
        <v>0</v>
      </c>
      <c r="Q1" s="63" t="s">
        <v>412</v>
      </c>
      <c r="V1" s="62">
        <f>SUM(X3:X128)</f>
        <v>0</v>
      </c>
      <c r="W1" s="63" t="s">
        <v>0</v>
      </c>
    </row>
    <row r="2" ht="12.75" customHeight="1">
      <c r="B2" s="82"/>
    </row>
    <row r="3" spans="1:25" ht="12.75">
      <c r="A3" s="43"/>
      <c r="B3" s="44"/>
      <c r="C3" s="45"/>
      <c r="D3" s="45"/>
      <c r="E3" s="45"/>
      <c r="F3" s="45"/>
      <c r="G3" s="45"/>
      <c r="H3" s="45"/>
      <c r="I3" s="45"/>
      <c r="J3" s="46"/>
      <c r="K3" s="46"/>
      <c r="L3" s="45"/>
      <c r="M3" s="45"/>
      <c r="N3" s="45"/>
      <c r="O3" s="44"/>
      <c r="P3" s="79"/>
      <c r="Q3" s="47"/>
      <c r="R3" s="47"/>
      <c r="S3" s="47"/>
      <c r="T3" s="47"/>
      <c r="U3" s="47"/>
      <c r="V3" s="46"/>
      <c r="W3" s="44"/>
      <c r="X3" s="44"/>
      <c r="Y3" s="48"/>
    </row>
    <row r="4" spans="1:25" ht="12.75" customHeight="1">
      <c r="A4" s="49"/>
      <c r="B4" s="57" t="s">
        <v>413</v>
      </c>
      <c r="C4" s="8" t="s">
        <v>1</v>
      </c>
      <c r="D4" s="8" t="s">
        <v>414</v>
      </c>
      <c r="E4" s="8" t="s">
        <v>3</v>
      </c>
      <c r="F4" s="8" t="s">
        <v>415</v>
      </c>
      <c r="G4" s="8" t="s">
        <v>416</v>
      </c>
      <c r="H4" s="8" t="s">
        <v>417</v>
      </c>
      <c r="I4" s="8" t="s">
        <v>418</v>
      </c>
      <c r="J4" s="21" t="s">
        <v>8</v>
      </c>
      <c r="K4" s="25"/>
      <c r="L4" s="58" t="s">
        <v>420</v>
      </c>
      <c r="M4" s="8"/>
      <c r="N4" s="8" t="s">
        <v>24</v>
      </c>
      <c r="O4" s="21"/>
      <c r="P4" s="58" t="s">
        <v>430</v>
      </c>
      <c r="Q4" s="21" t="s">
        <v>8</v>
      </c>
      <c r="R4" s="21"/>
      <c r="S4" s="59" t="s">
        <v>48</v>
      </c>
      <c r="T4" s="21" t="s">
        <v>8</v>
      </c>
      <c r="U4" s="26"/>
      <c r="V4" s="38" t="s">
        <v>0</v>
      </c>
      <c r="W4" s="158" t="s">
        <v>433</v>
      </c>
      <c r="X4" s="158" t="s">
        <v>434</v>
      </c>
      <c r="Y4" s="50"/>
    </row>
    <row r="5" spans="1:25" ht="12.75">
      <c r="A5" s="83">
        <v>1</v>
      </c>
      <c r="B5" s="39"/>
      <c r="C5" s="11"/>
      <c r="D5" s="9"/>
      <c r="E5" s="9"/>
      <c r="F5" s="9"/>
      <c r="G5" s="11"/>
      <c r="H5" s="11"/>
      <c r="I5" s="11"/>
      <c r="J5" s="21">
        <f>VLOOKUP(C5,Points!$A$3:$H$15,2)+VLOOKUP(D5,Points!$A$3:$H$15,3)+VLOOKUP(E5,Points!$A$3:$H$15,4)+VLOOKUP(F5,Points!$A$3:$H$15,5)+VLOOKUP(G5,Points!$A$3:$H$15,6)+VLOOKUP(H5,Points!$A$3:$H$15,7)+VLOOKUP(I5,Points!$A$3:$H$15,8)</f>
        <v>0</v>
      </c>
      <c r="K5" s="25"/>
      <c r="L5" s="58" t="s">
        <v>419</v>
      </c>
      <c r="M5" s="9"/>
      <c r="N5" s="8">
        <f>SUM(M5:M7)+(IF(S5="Figurine Large","1",IF(S6="Figurine Large","1",IF(S7="Figurine Large","1",IF(S8="Figurine Large","1","0")))))</f>
        <v>0</v>
      </c>
      <c r="O5" s="21"/>
      <c r="P5" s="36"/>
      <c r="Q5" s="21" t="str">
        <f>IF(P5="","0",VLOOKUP(P5,Points!$Q$3:$R$102,2,FALSE))</f>
        <v>0</v>
      </c>
      <c r="R5" s="21"/>
      <c r="S5" s="35"/>
      <c r="T5" s="21" t="str">
        <f>IF(S5="","0",VLOOKUP(S5,Points!$M$3:$N$102,2,FALSE))</f>
        <v>0</v>
      </c>
      <c r="U5" s="26"/>
      <c r="V5" s="70">
        <f>SUM(J5:J7)+SUM(H11:H14)+N7+SUM(N11:N14)+SUM(Q5:Q8)+SUM(Q11:Q14)+SUM(T5:T8)+SUM(T11:T14)</f>
        <v>0</v>
      </c>
      <c r="W5" s="158"/>
      <c r="X5" s="158"/>
      <c r="Y5" s="50"/>
    </row>
    <row r="6" spans="1:25" ht="12.75">
      <c r="A6" s="83">
        <v>2</v>
      </c>
      <c r="B6" s="39"/>
      <c r="C6" s="19"/>
      <c r="D6" s="18"/>
      <c r="E6" s="9"/>
      <c r="F6" s="10"/>
      <c r="G6" s="12"/>
      <c r="H6" s="13"/>
      <c r="I6" s="14"/>
      <c r="J6" s="21">
        <f>VLOOKUP(D6,Points!$A$3:$H$15,3)+VLOOKUP(E6,Points!$A$3:$H$15,4)+VLOOKUP(F6,Points!$A$3:$H$15,5)</f>
        <v>0</v>
      </c>
      <c r="K6" s="25"/>
      <c r="L6" s="58" t="s">
        <v>243</v>
      </c>
      <c r="M6" s="9"/>
      <c r="N6" s="21" t="s">
        <v>8</v>
      </c>
      <c r="O6" s="21"/>
      <c r="P6" s="36"/>
      <c r="Q6" s="21" t="str">
        <f>IF(P6="","0",VLOOKUP(P6,Points!$Q$3:$R$102,2,FALSE))</f>
        <v>0</v>
      </c>
      <c r="R6" s="21"/>
      <c r="S6" s="35"/>
      <c r="T6" s="21" t="str">
        <f>IF(S6="","0",VLOOKUP(S6,Points!$M$3:$N$102,2,FALSE))</f>
        <v>0</v>
      </c>
      <c r="U6" s="26"/>
      <c r="V6" s="25"/>
      <c r="W6" s="158"/>
      <c r="X6" s="158"/>
      <c r="Y6" s="50"/>
    </row>
    <row r="7" spans="1:25" ht="12.75">
      <c r="A7" s="84">
        <v>3</v>
      </c>
      <c r="B7" s="39"/>
      <c r="C7" s="20"/>
      <c r="D7" s="18"/>
      <c r="E7" s="9"/>
      <c r="F7" s="10"/>
      <c r="G7" s="15"/>
      <c r="H7" s="16"/>
      <c r="I7" s="17"/>
      <c r="J7" s="21">
        <f>VLOOKUP(C7,Points!$A$3:$H$15,2)+VLOOKUP(D7,Points!$A$3:$H$15,3)+VLOOKUP(E7,Points!$A$3:$H$15,4)+VLOOKUP(F7,Points!$A$3:$H$15,5)+VLOOKUP(G7,Points!$A$3:$H$15,6)+VLOOKUP(H7,Points!$A$3:$H$15,7)+VLOOKUP(I7,Points!$A$3:$H$15,8)</f>
        <v>0</v>
      </c>
      <c r="K7" s="25"/>
      <c r="L7" s="58" t="s">
        <v>421</v>
      </c>
      <c r="M7" s="9"/>
      <c r="N7" s="21">
        <f>VLOOKUP(M5,Points!$A$3:$J$15,10)+IF(M6="","0",Points!$J$17)+IF(M7="","0",Points!$J$18)+IF(M8="","0",Points!$J$19)</f>
        <v>0</v>
      </c>
      <c r="O7" s="25"/>
      <c r="P7" s="36"/>
      <c r="Q7" s="21" t="str">
        <f>IF(P7="","0",VLOOKUP(P7,Points!$Q$3:$R$102,2,FALSE))</f>
        <v>0</v>
      </c>
      <c r="R7" s="21"/>
      <c r="S7" s="35"/>
      <c r="T7" s="21" t="str">
        <f>IF(S7="","0",VLOOKUP(S7,Points!$M$3:$N$102,2,FALSE))</f>
        <v>0</v>
      </c>
      <c r="U7" s="26"/>
      <c r="V7" s="40"/>
      <c r="W7" s="158"/>
      <c r="X7" s="158"/>
      <c r="Y7" s="50"/>
    </row>
    <row r="8" spans="1:25" ht="12.75">
      <c r="A8" s="76"/>
      <c r="B8" s="76"/>
      <c r="C8" s="76"/>
      <c r="D8" s="76"/>
      <c r="E8" s="76"/>
      <c r="F8" s="76"/>
      <c r="G8" s="76"/>
      <c r="H8" s="76"/>
      <c r="I8" s="76"/>
      <c r="J8" s="25"/>
      <c r="K8" s="25"/>
      <c r="L8" s="111" t="s">
        <v>422</v>
      </c>
      <c r="M8" s="73" t="str">
        <f>(IF(S5="Large Model","Yes",IF(S6="Large Model","Yes",IF(S7="Large Model","Yes",IF(S8="Large Model","Yes","No")))))</f>
        <v>No</v>
      </c>
      <c r="N8" s="25"/>
      <c r="O8" s="25"/>
      <c r="P8" s="36"/>
      <c r="Q8" s="21" t="str">
        <f>IF(P8="","0",VLOOKUP(P8,Points!$Q$3:$R$102,2,FALSE))</f>
        <v>0</v>
      </c>
      <c r="R8" s="21"/>
      <c r="S8" s="35"/>
      <c r="T8" s="21" t="str">
        <f>IF(S8="","0",VLOOKUP(S8,Points!$M$3:$N$102,2,FALSE))</f>
        <v>0</v>
      </c>
      <c r="U8" s="26"/>
      <c r="V8" s="40"/>
      <c r="W8" s="8"/>
      <c r="X8" s="56">
        <f>SUM(V5*W8)</f>
        <v>0</v>
      </c>
      <c r="Y8" s="50"/>
    </row>
    <row r="9" spans="1:25" ht="12.75">
      <c r="A9" s="49"/>
      <c r="B9" s="154"/>
      <c r="C9" s="26"/>
      <c r="D9" s="26"/>
      <c r="E9" s="26"/>
      <c r="F9" s="26"/>
      <c r="G9" s="26"/>
      <c r="H9" s="26"/>
      <c r="I9" s="26"/>
      <c r="J9" s="25"/>
      <c r="K9" s="25"/>
      <c r="L9" s="26"/>
      <c r="M9" s="26"/>
      <c r="N9" s="26"/>
      <c r="O9" s="26"/>
      <c r="P9" s="75"/>
      <c r="Q9" s="25"/>
      <c r="R9" s="25"/>
      <c r="S9" s="25"/>
      <c r="T9" s="25"/>
      <c r="U9" s="25"/>
      <c r="V9" s="25"/>
      <c r="W9" s="26"/>
      <c r="X9" s="42"/>
      <c r="Y9" s="50"/>
    </row>
    <row r="10" spans="1:25" ht="12.75" customHeight="1">
      <c r="A10" s="49"/>
      <c r="B10" s="155"/>
      <c r="C10" s="26"/>
      <c r="D10" s="162" t="s">
        <v>398</v>
      </c>
      <c r="E10" s="163"/>
      <c r="F10" s="163"/>
      <c r="G10" s="164"/>
      <c r="H10" s="21" t="s">
        <v>8</v>
      </c>
      <c r="I10" s="26"/>
      <c r="J10" s="40"/>
      <c r="K10" s="40"/>
      <c r="L10" s="157" t="s">
        <v>423</v>
      </c>
      <c r="M10" s="157"/>
      <c r="N10" s="21" t="s">
        <v>8</v>
      </c>
      <c r="O10" s="42"/>
      <c r="P10" s="58" t="s">
        <v>432</v>
      </c>
      <c r="Q10" s="21" t="s">
        <v>8</v>
      </c>
      <c r="R10" s="21"/>
      <c r="S10" s="59" t="s">
        <v>431</v>
      </c>
      <c r="T10" s="77" t="s">
        <v>8</v>
      </c>
      <c r="U10" s="40"/>
      <c r="V10" s="76"/>
      <c r="W10" s="76"/>
      <c r="X10" s="76"/>
      <c r="Y10" s="50"/>
    </row>
    <row r="11" spans="1:25" ht="12.75" customHeight="1">
      <c r="A11" s="49"/>
      <c r="B11" s="155"/>
      <c r="C11" s="26"/>
      <c r="D11" s="159"/>
      <c r="E11" s="160"/>
      <c r="F11" s="160"/>
      <c r="G11" s="161"/>
      <c r="H11" s="21" t="str">
        <f>IF(D11="","0",VLOOKUP(D11,Points!$Y$3:$Z$102,2,FALSE))</f>
        <v>0</v>
      </c>
      <c r="I11" s="26"/>
      <c r="J11" s="40"/>
      <c r="K11" s="41" t="s">
        <v>424</v>
      </c>
      <c r="L11" s="153"/>
      <c r="M11" s="153"/>
      <c r="N11" s="21" t="str">
        <f>IF(L11="","0",VLOOKUP(L11,Points!$U$3:$V$102,2))</f>
        <v>0</v>
      </c>
      <c r="O11" s="42"/>
      <c r="P11" s="36"/>
      <c r="Q11" s="21" t="str">
        <f>IF(P11="","0",VLOOKUP(P11,Points!$Q$3:$R$102,2,FALSE))</f>
        <v>0</v>
      </c>
      <c r="R11" s="26"/>
      <c r="S11" s="35"/>
      <c r="T11" s="28" t="str">
        <f>IF(S11="","0",VLOOKUP(S11,Points!$AC$3:$AD$102,2,FALSE))</f>
        <v>0</v>
      </c>
      <c r="U11" s="40"/>
      <c r="V11" s="76"/>
      <c r="W11" s="76"/>
      <c r="X11" s="76"/>
      <c r="Y11" s="50"/>
    </row>
    <row r="12" spans="1:25" ht="12.75" customHeight="1">
      <c r="A12" s="49"/>
      <c r="B12" s="156"/>
      <c r="C12" s="26"/>
      <c r="D12" s="159"/>
      <c r="E12" s="160"/>
      <c r="F12" s="160"/>
      <c r="G12" s="161"/>
      <c r="H12" s="21" t="str">
        <f>IF(D12="","0",VLOOKUP(D12,Points!$Y$3:$Z$102,2,FALSE))</f>
        <v>0</v>
      </c>
      <c r="I12" s="26"/>
      <c r="J12" s="40"/>
      <c r="K12" s="41" t="s">
        <v>425</v>
      </c>
      <c r="L12" s="153"/>
      <c r="M12" s="153"/>
      <c r="N12" s="21" t="str">
        <f>IF(L12="","0",ROUNDUP((VLOOKUP(L12,Points!$U$3:$V$102,2)/2),0))</f>
        <v>0</v>
      </c>
      <c r="O12" s="42"/>
      <c r="P12" s="36"/>
      <c r="Q12" s="21" t="str">
        <f>IF(P12="","0",VLOOKUP(P12,Points!$Q$3:$R$102,2,FALSE))</f>
        <v>0</v>
      </c>
      <c r="R12" s="26"/>
      <c r="S12" s="35"/>
      <c r="T12" s="28" t="str">
        <f>IF(S12="","0",VLOOKUP(S12,Points!$AC$3:$AD$102,2,FALSE))</f>
        <v>0</v>
      </c>
      <c r="U12" s="40"/>
      <c r="V12" s="76"/>
      <c r="W12" s="76"/>
      <c r="X12" s="76"/>
      <c r="Y12" s="50"/>
    </row>
    <row r="13" spans="1:25" ht="12.75" customHeight="1">
      <c r="A13" s="49"/>
      <c r="B13" s="76"/>
      <c r="C13" s="26"/>
      <c r="D13" s="159"/>
      <c r="E13" s="160"/>
      <c r="F13" s="160"/>
      <c r="G13" s="161"/>
      <c r="H13" s="21" t="str">
        <f>IF(D13="","0",VLOOKUP(D13,Points!$Y$3:$Z$102,2,FALSE))</f>
        <v>0</v>
      </c>
      <c r="I13" s="26"/>
      <c r="J13" s="40"/>
      <c r="K13" s="41" t="s">
        <v>424</v>
      </c>
      <c r="L13" s="153"/>
      <c r="M13" s="153"/>
      <c r="N13" s="21" t="str">
        <f>IF(L13="","0",VLOOKUP(L13,Points!$U$3:$V$102,2))</f>
        <v>0</v>
      </c>
      <c r="O13" s="42"/>
      <c r="P13" s="36"/>
      <c r="Q13" s="21" t="str">
        <f>IF(P13="","0",VLOOKUP(P13,Points!$Q$3:$R$102,2,FALSE))</f>
        <v>0</v>
      </c>
      <c r="R13" s="21"/>
      <c r="S13" s="35"/>
      <c r="T13" s="28" t="str">
        <f>IF(S13="","0",VLOOKUP(S13,Points!$AC$3:$AD$102,2,FALSE))</f>
        <v>0</v>
      </c>
      <c r="U13" s="40"/>
      <c r="V13" s="76"/>
      <c r="W13" s="76"/>
      <c r="X13" s="76"/>
      <c r="Y13" s="50"/>
    </row>
    <row r="14" spans="1:25" ht="12.75" customHeight="1">
      <c r="A14" s="49"/>
      <c r="B14" s="75" t="str">
        <f>IF(V5&gt;Points!$A$17,"Elite","Core")</f>
        <v>Core</v>
      </c>
      <c r="C14" s="26"/>
      <c r="D14" s="159"/>
      <c r="E14" s="160"/>
      <c r="F14" s="160"/>
      <c r="G14" s="161"/>
      <c r="H14" s="21" t="str">
        <f>IF(D14="","0",VLOOKUP(D14,Points!$Y$3:$Z$102,2,FALSE))</f>
        <v>0</v>
      </c>
      <c r="I14" s="26"/>
      <c r="J14" s="40"/>
      <c r="K14" s="41" t="s">
        <v>425</v>
      </c>
      <c r="L14" s="153"/>
      <c r="M14" s="153"/>
      <c r="N14" s="21" t="str">
        <f>IF(L14="","0",ROUNDUP((VLOOKUP(L14,Points!$U$3:$V$102,2)/2),0))</f>
        <v>0</v>
      </c>
      <c r="O14" s="42"/>
      <c r="P14" s="36"/>
      <c r="Q14" s="21" t="str">
        <f>IF(P14="","0",VLOOKUP(P14,Points!$Q$3:$R$102,2,FALSE))</f>
        <v>0</v>
      </c>
      <c r="R14" s="21"/>
      <c r="S14" s="35"/>
      <c r="T14" s="28" t="str">
        <f>IF(S14="","0",VLOOKUP(S14,Points!$AC$3:$AD$102,2,FALSE))</f>
        <v>0</v>
      </c>
      <c r="U14" s="40"/>
      <c r="V14" s="76"/>
      <c r="W14" s="76"/>
      <c r="X14" s="76"/>
      <c r="Y14" s="50"/>
    </row>
    <row r="15" spans="1:25" ht="12.75" customHeight="1">
      <c r="A15" s="51"/>
      <c r="B15" s="81"/>
      <c r="C15" s="53"/>
      <c r="D15" s="53"/>
      <c r="E15" s="53"/>
      <c r="F15" s="53"/>
      <c r="G15" s="53"/>
      <c r="H15" s="53"/>
      <c r="I15" s="53"/>
      <c r="J15" s="52"/>
      <c r="K15" s="52"/>
      <c r="L15" s="54"/>
      <c r="M15" s="54"/>
      <c r="N15" s="54"/>
      <c r="O15" s="54"/>
      <c r="P15" s="80"/>
      <c r="Q15" s="52"/>
      <c r="R15" s="52"/>
      <c r="S15" s="52"/>
      <c r="T15" s="52"/>
      <c r="U15" s="52"/>
      <c r="V15" s="52"/>
      <c r="W15" s="54"/>
      <c r="X15" s="54"/>
      <c r="Y15" s="55"/>
    </row>
    <row r="16" ht="12.75" customHeight="1">
      <c r="B16" s="82"/>
    </row>
    <row r="17" spans="1:25" ht="12.75">
      <c r="A17" s="43"/>
      <c r="B17" s="44"/>
      <c r="C17" s="45"/>
      <c r="D17" s="45"/>
      <c r="E17" s="45"/>
      <c r="F17" s="45"/>
      <c r="G17" s="45"/>
      <c r="H17" s="45"/>
      <c r="I17" s="45"/>
      <c r="J17" s="46"/>
      <c r="K17" s="46"/>
      <c r="L17" s="45"/>
      <c r="M17" s="45"/>
      <c r="N17" s="45"/>
      <c r="O17" s="44"/>
      <c r="P17" s="79"/>
      <c r="Q17" s="47"/>
      <c r="R17" s="47"/>
      <c r="S17" s="47"/>
      <c r="T17" s="47"/>
      <c r="U17" s="47"/>
      <c r="V17" s="46"/>
      <c r="W17" s="44"/>
      <c r="X17" s="44"/>
      <c r="Y17" s="48"/>
    </row>
    <row r="18" spans="1:25" ht="12.75" customHeight="1">
      <c r="A18" s="49"/>
      <c r="B18" s="57" t="s">
        <v>413</v>
      </c>
      <c r="C18" s="8" t="s">
        <v>1</v>
      </c>
      <c r="D18" s="8" t="s">
        <v>414</v>
      </c>
      <c r="E18" s="8" t="s">
        <v>3</v>
      </c>
      <c r="F18" s="8" t="s">
        <v>415</v>
      </c>
      <c r="G18" s="8" t="s">
        <v>416</v>
      </c>
      <c r="H18" s="8" t="s">
        <v>417</v>
      </c>
      <c r="I18" s="8" t="s">
        <v>418</v>
      </c>
      <c r="J18" s="21" t="s">
        <v>8</v>
      </c>
      <c r="K18" s="25"/>
      <c r="L18" s="58" t="s">
        <v>420</v>
      </c>
      <c r="M18" s="8"/>
      <c r="N18" s="8" t="s">
        <v>24</v>
      </c>
      <c r="O18" s="21"/>
      <c r="P18" s="58" t="s">
        <v>430</v>
      </c>
      <c r="Q18" s="21" t="s">
        <v>8</v>
      </c>
      <c r="R18" s="21"/>
      <c r="S18" s="59" t="s">
        <v>48</v>
      </c>
      <c r="T18" s="21" t="s">
        <v>8</v>
      </c>
      <c r="U18" s="26"/>
      <c r="V18" s="38" t="s">
        <v>0</v>
      </c>
      <c r="W18" s="158" t="s">
        <v>433</v>
      </c>
      <c r="X18" s="158" t="s">
        <v>434</v>
      </c>
      <c r="Y18" s="50"/>
    </row>
    <row r="19" spans="1:25" ht="12.75">
      <c r="A19" s="83">
        <v>1</v>
      </c>
      <c r="B19" s="39"/>
      <c r="C19" s="11"/>
      <c r="D19" s="9"/>
      <c r="E19" s="9"/>
      <c r="F19" s="9"/>
      <c r="G19" s="11"/>
      <c r="H19" s="11"/>
      <c r="I19" s="11"/>
      <c r="J19" s="21">
        <f>VLOOKUP(C19,Points!$A$3:$H$15,2)+VLOOKUP(D19,Points!$A$3:$H$15,3)+VLOOKUP(E19,Points!$A$3:$H$15,4)+VLOOKUP(F19,Points!$A$3:$H$15,5)+VLOOKUP(G19,Points!$A$3:$H$15,6)+VLOOKUP(H19,Points!$A$3:$H$15,7)+VLOOKUP(I19,Points!$A$3:$H$15,8)</f>
        <v>0</v>
      </c>
      <c r="K19" s="25"/>
      <c r="L19" s="58" t="s">
        <v>419</v>
      </c>
      <c r="M19" s="9"/>
      <c r="N19" s="8">
        <f>SUM(M19:M21)+(IF(S19="Figurine Large","1",IF(S20="Figurine Large","1",IF(S21="Figurine Large","1",IF(S22="Figurine Large","1","0")))))</f>
        <v>0</v>
      </c>
      <c r="O19" s="21"/>
      <c r="P19" s="36"/>
      <c r="Q19" s="21" t="str">
        <f>IF(P19="","0",VLOOKUP(P19,Points!$Q$3:$R$102,2,FALSE))</f>
        <v>0</v>
      </c>
      <c r="R19" s="21"/>
      <c r="S19" s="35"/>
      <c r="T19" s="21" t="str">
        <f>IF(S19="","0",VLOOKUP(S19,Points!$M$3:$N$102,2,FALSE))</f>
        <v>0</v>
      </c>
      <c r="U19" s="26"/>
      <c r="V19" s="70">
        <f>SUM(J19:J21)+SUM(H25:H28)+N21+SUM(N25:N28)+SUM(Q19:Q22)+SUM(Q25:Q28)+SUM(T19:T22)+SUM(T25:T28)</f>
        <v>0</v>
      </c>
      <c r="W19" s="158"/>
      <c r="X19" s="158"/>
      <c r="Y19" s="50"/>
    </row>
    <row r="20" spans="1:25" ht="12.75">
      <c r="A20" s="83">
        <v>2</v>
      </c>
      <c r="B20" s="39"/>
      <c r="C20" s="19"/>
      <c r="D20" s="18"/>
      <c r="E20" s="9"/>
      <c r="F20" s="10"/>
      <c r="G20" s="12"/>
      <c r="H20" s="13"/>
      <c r="I20" s="14"/>
      <c r="J20" s="21">
        <f>VLOOKUP(D20,Points!$A$3:$H$15,3)+VLOOKUP(E20,Points!$A$3:$H$15,4)+VLOOKUP(F20,Points!$A$3:$H$15,5)</f>
        <v>0</v>
      </c>
      <c r="K20" s="25"/>
      <c r="L20" s="58" t="s">
        <v>243</v>
      </c>
      <c r="M20" s="9"/>
      <c r="N20" s="21" t="s">
        <v>8</v>
      </c>
      <c r="O20" s="21"/>
      <c r="P20" s="36"/>
      <c r="Q20" s="21" t="str">
        <f>IF(P20="","0",VLOOKUP(P20,Points!$Q$3:$R$102,2,FALSE))</f>
        <v>0</v>
      </c>
      <c r="R20" s="21"/>
      <c r="S20" s="35"/>
      <c r="T20" s="21" t="str">
        <f>IF(S20="","0",VLOOKUP(S20,Points!$M$3:$N$102,2,FALSE))</f>
        <v>0</v>
      </c>
      <c r="U20" s="26"/>
      <c r="V20" s="25"/>
      <c r="W20" s="158"/>
      <c r="X20" s="158"/>
      <c r="Y20" s="50"/>
    </row>
    <row r="21" spans="1:25" ht="12.75">
      <c r="A21" s="84">
        <v>3</v>
      </c>
      <c r="B21" s="39"/>
      <c r="C21" s="20"/>
      <c r="D21" s="18"/>
      <c r="E21" s="9"/>
      <c r="F21" s="10"/>
      <c r="G21" s="15"/>
      <c r="H21" s="16"/>
      <c r="I21" s="17"/>
      <c r="J21" s="21">
        <f>VLOOKUP(C21,Points!$A$3:$H$15,2)+VLOOKUP(D21,Points!$A$3:$H$15,3)+VLOOKUP(E21,Points!$A$3:$H$15,4)+VLOOKUP(F21,Points!$A$3:$H$15,5)+VLOOKUP(G21,Points!$A$3:$H$15,6)+VLOOKUP(H21,Points!$A$3:$H$15,7)+VLOOKUP(I21,Points!$A$3:$H$15,8)</f>
        <v>0</v>
      </c>
      <c r="K21" s="25"/>
      <c r="L21" s="58" t="s">
        <v>421</v>
      </c>
      <c r="M21" s="9"/>
      <c r="N21" s="21">
        <f>VLOOKUP(M19,Points!$A$3:$J$15,10)+IF(M20="","0",Points!$J$17)+IF(M21="","0",Points!$J$18)+IF(M22="","0",Points!$J$19)</f>
        <v>0</v>
      </c>
      <c r="O21" s="25"/>
      <c r="P21" s="36"/>
      <c r="Q21" s="21" t="str">
        <f>IF(P21="","0",VLOOKUP(P21,Points!$Q$3:$R$102,2,FALSE))</f>
        <v>0</v>
      </c>
      <c r="R21" s="21"/>
      <c r="S21" s="35"/>
      <c r="T21" s="21" t="str">
        <f>IF(S21="","0",VLOOKUP(S21,Points!$M$3:$N$102,2,FALSE))</f>
        <v>0</v>
      </c>
      <c r="U21" s="26"/>
      <c r="V21" s="40"/>
      <c r="W21" s="158"/>
      <c r="X21" s="158"/>
      <c r="Y21" s="50"/>
    </row>
    <row r="22" spans="1:25" ht="12.75">
      <c r="A22" s="76"/>
      <c r="B22" s="76"/>
      <c r="C22" s="76"/>
      <c r="D22" s="76"/>
      <c r="E22" s="76"/>
      <c r="F22" s="76"/>
      <c r="G22" s="76"/>
      <c r="H22" s="76"/>
      <c r="I22" s="76"/>
      <c r="J22" s="25"/>
      <c r="K22" s="25"/>
      <c r="L22" s="111" t="s">
        <v>422</v>
      </c>
      <c r="M22" s="73" t="str">
        <f>(IF(S19="Large Model","Yes",IF(S20="Large Model","Yes",IF(S21="Large Model","Yes",IF(S22="Large Model","Yes","No")))))</f>
        <v>No</v>
      </c>
      <c r="N22" s="25"/>
      <c r="O22" s="25"/>
      <c r="P22" s="36"/>
      <c r="Q22" s="21" t="str">
        <f>IF(P22="","0",VLOOKUP(P22,Points!$Q$3:$R$102,2,FALSE))</f>
        <v>0</v>
      </c>
      <c r="R22" s="21"/>
      <c r="S22" s="35"/>
      <c r="T22" s="21" t="str">
        <f>IF(S22="","0",VLOOKUP(S22,Points!$M$3:$N$102,2,FALSE))</f>
        <v>0</v>
      </c>
      <c r="U22" s="26"/>
      <c r="V22" s="40"/>
      <c r="W22" s="8"/>
      <c r="X22" s="56">
        <f>SUM(V19*W22)</f>
        <v>0</v>
      </c>
      <c r="Y22" s="50"/>
    </row>
    <row r="23" spans="1:25" ht="12.75">
      <c r="A23" s="49"/>
      <c r="B23" s="154"/>
      <c r="C23" s="26"/>
      <c r="D23" s="26"/>
      <c r="E23" s="26"/>
      <c r="F23" s="26"/>
      <c r="G23" s="26"/>
      <c r="H23" s="26"/>
      <c r="I23" s="26"/>
      <c r="J23" s="25"/>
      <c r="K23" s="25"/>
      <c r="L23" s="26"/>
      <c r="M23" s="26"/>
      <c r="N23" s="26"/>
      <c r="O23" s="26"/>
      <c r="P23" s="75"/>
      <c r="Q23" s="25"/>
      <c r="R23" s="25"/>
      <c r="S23" s="25"/>
      <c r="T23" s="25"/>
      <c r="U23" s="25"/>
      <c r="V23" s="25"/>
      <c r="W23" s="26"/>
      <c r="X23" s="42"/>
      <c r="Y23" s="50"/>
    </row>
    <row r="24" spans="1:25" ht="12.75">
      <c r="A24" s="49"/>
      <c r="B24" s="155"/>
      <c r="C24" s="26"/>
      <c r="D24" s="162" t="s">
        <v>398</v>
      </c>
      <c r="E24" s="163"/>
      <c r="F24" s="163"/>
      <c r="G24" s="164"/>
      <c r="H24" s="21" t="s">
        <v>8</v>
      </c>
      <c r="I24" s="26"/>
      <c r="J24" s="40"/>
      <c r="K24" s="40"/>
      <c r="L24" s="157" t="s">
        <v>423</v>
      </c>
      <c r="M24" s="157"/>
      <c r="N24" s="21" t="s">
        <v>8</v>
      </c>
      <c r="O24" s="42"/>
      <c r="P24" s="58" t="s">
        <v>432</v>
      </c>
      <c r="Q24" s="21" t="s">
        <v>8</v>
      </c>
      <c r="R24" s="21"/>
      <c r="S24" s="59" t="s">
        <v>431</v>
      </c>
      <c r="T24" s="77" t="s">
        <v>8</v>
      </c>
      <c r="U24" s="40"/>
      <c r="V24" s="76"/>
      <c r="W24" s="76"/>
      <c r="X24" s="76"/>
      <c r="Y24" s="50"/>
    </row>
    <row r="25" spans="1:25" ht="12.75" customHeight="1">
      <c r="A25" s="49"/>
      <c r="B25" s="155"/>
      <c r="C25" s="26"/>
      <c r="D25" s="159"/>
      <c r="E25" s="160"/>
      <c r="F25" s="160"/>
      <c r="G25" s="161"/>
      <c r="H25" s="21" t="str">
        <f>IF(D25="","0",VLOOKUP(D25,Points!$Y$3:$Z$102,2,FALSE))</f>
        <v>0</v>
      </c>
      <c r="I25" s="26"/>
      <c r="J25" s="40"/>
      <c r="K25" s="41" t="s">
        <v>424</v>
      </c>
      <c r="L25" s="153"/>
      <c r="M25" s="153"/>
      <c r="N25" s="21" t="str">
        <f>IF(L25="","0",VLOOKUP(L25,Points!$U$3:$V$102,2))</f>
        <v>0</v>
      </c>
      <c r="O25" s="42"/>
      <c r="P25" s="36"/>
      <c r="Q25" s="21" t="str">
        <f>IF(P25="","0",VLOOKUP(P25,Points!$Q$3:$R$102,2,FALSE))</f>
        <v>0</v>
      </c>
      <c r="R25" s="26"/>
      <c r="S25" s="35"/>
      <c r="T25" s="28" t="str">
        <f>IF(S25="","0",VLOOKUP(S25,Points!$AC$3:$AD$102,2,FALSE))</f>
        <v>0</v>
      </c>
      <c r="U25" s="40"/>
      <c r="V25" s="76"/>
      <c r="W25" s="76"/>
      <c r="X25" s="76"/>
      <c r="Y25" s="50"/>
    </row>
    <row r="26" spans="1:25" ht="12.75" customHeight="1">
      <c r="A26" s="49"/>
      <c r="B26" s="156"/>
      <c r="C26" s="26"/>
      <c r="D26" s="159"/>
      <c r="E26" s="160"/>
      <c r="F26" s="160"/>
      <c r="G26" s="161"/>
      <c r="H26" s="21" t="str">
        <f>IF(D26="","0",VLOOKUP(D26,Points!$Y$3:$Z$102,2,FALSE))</f>
        <v>0</v>
      </c>
      <c r="I26" s="26"/>
      <c r="J26" s="40"/>
      <c r="K26" s="41" t="s">
        <v>425</v>
      </c>
      <c r="L26" s="153"/>
      <c r="M26" s="153"/>
      <c r="N26" s="21" t="str">
        <f>IF(L26="","0",ROUNDUP((VLOOKUP(L26,Points!$U$3:$V$102,2)/2),0))</f>
        <v>0</v>
      </c>
      <c r="O26" s="42"/>
      <c r="P26" s="36"/>
      <c r="Q26" s="21" t="str">
        <f>IF(P26="","0",VLOOKUP(P26,Points!$Q$3:$R$102,2,FALSE))</f>
        <v>0</v>
      </c>
      <c r="R26" s="26"/>
      <c r="S26" s="35"/>
      <c r="T26" s="28" t="str">
        <f>IF(S26="","0",VLOOKUP(S26,Points!$AC$3:$AD$102,2,FALSE))</f>
        <v>0</v>
      </c>
      <c r="U26" s="40"/>
      <c r="V26" s="76"/>
      <c r="W26" s="76"/>
      <c r="X26" s="76"/>
      <c r="Y26" s="50"/>
    </row>
    <row r="27" spans="1:25" ht="12.75" customHeight="1">
      <c r="A27" s="49"/>
      <c r="B27" s="76"/>
      <c r="C27" s="26"/>
      <c r="D27" s="159"/>
      <c r="E27" s="160"/>
      <c r="F27" s="160"/>
      <c r="G27" s="161"/>
      <c r="H27" s="21" t="str">
        <f>IF(D27="","0",VLOOKUP(D27,Points!$Y$3:$Z$102,2,FALSE))</f>
        <v>0</v>
      </c>
      <c r="I27" s="26"/>
      <c r="J27" s="40"/>
      <c r="K27" s="41" t="s">
        <v>424</v>
      </c>
      <c r="L27" s="153"/>
      <c r="M27" s="153"/>
      <c r="N27" s="21" t="str">
        <f>IF(L27="","0",VLOOKUP(L27,Points!$U$3:$V$102,2))</f>
        <v>0</v>
      </c>
      <c r="O27" s="42"/>
      <c r="P27" s="36"/>
      <c r="Q27" s="21" t="str">
        <f>IF(P27="","0",VLOOKUP(P27,Points!$Q$3:$R$102,2,FALSE))</f>
        <v>0</v>
      </c>
      <c r="R27" s="21"/>
      <c r="S27" s="35"/>
      <c r="T27" s="28" t="str">
        <f>IF(S27="","0",VLOOKUP(S27,Points!$AC$3:$AD$102,2,FALSE))</f>
        <v>0</v>
      </c>
      <c r="U27" s="40"/>
      <c r="V27" s="76"/>
      <c r="W27" s="76"/>
      <c r="X27" s="76"/>
      <c r="Y27" s="50"/>
    </row>
    <row r="28" spans="1:25" ht="12.75" customHeight="1">
      <c r="A28" s="49"/>
      <c r="B28" s="75" t="str">
        <f>IF(V19&gt;Points!$A$17,"Elite","Core")</f>
        <v>Core</v>
      </c>
      <c r="C28" s="26"/>
      <c r="D28" s="159"/>
      <c r="E28" s="160"/>
      <c r="F28" s="160"/>
      <c r="G28" s="161"/>
      <c r="H28" s="21" t="str">
        <f>IF(D28="","0",VLOOKUP(D28,Points!$Y$3:$Z$102,2,FALSE))</f>
        <v>0</v>
      </c>
      <c r="I28" s="26"/>
      <c r="J28" s="40"/>
      <c r="K28" s="41" t="s">
        <v>425</v>
      </c>
      <c r="L28" s="153"/>
      <c r="M28" s="153"/>
      <c r="N28" s="21" t="str">
        <f>IF(L28="","0",ROUNDUP((VLOOKUP(L28,Points!$U$3:$V$102,2)/2),0))</f>
        <v>0</v>
      </c>
      <c r="O28" s="42"/>
      <c r="P28" s="36"/>
      <c r="Q28" s="21" t="str">
        <f>IF(P28="","0",VLOOKUP(P28,Points!$Q$3:$R$102,2,FALSE))</f>
        <v>0</v>
      </c>
      <c r="R28" s="21"/>
      <c r="S28" s="35"/>
      <c r="T28" s="28" t="str">
        <f>IF(S28="","0",VLOOKUP(S28,Points!$AC$3:$AD$102,2,FALSE))</f>
        <v>0</v>
      </c>
      <c r="U28" s="40"/>
      <c r="V28" s="76"/>
      <c r="W28" s="76"/>
      <c r="X28" s="76"/>
      <c r="Y28" s="50"/>
    </row>
    <row r="29" spans="1:25" ht="12.75" customHeight="1">
      <c r="A29" s="51"/>
      <c r="B29" s="81"/>
      <c r="C29" s="53"/>
      <c r="D29" s="53"/>
      <c r="E29" s="53"/>
      <c r="F29" s="53"/>
      <c r="G29" s="53"/>
      <c r="H29" s="53"/>
      <c r="I29" s="53"/>
      <c r="J29" s="52"/>
      <c r="K29" s="52"/>
      <c r="L29" s="54"/>
      <c r="M29" s="54"/>
      <c r="N29" s="54"/>
      <c r="O29" s="54"/>
      <c r="P29" s="80"/>
      <c r="Q29" s="52"/>
      <c r="R29" s="52"/>
      <c r="S29" s="52"/>
      <c r="T29" s="52"/>
      <c r="U29" s="52"/>
      <c r="V29" s="52"/>
      <c r="W29" s="54"/>
      <c r="X29" s="54"/>
      <c r="Y29" s="55"/>
    </row>
    <row r="31" spans="1:25" ht="12.75">
      <c r="A31" s="43"/>
      <c r="B31" s="44"/>
      <c r="C31" s="45"/>
      <c r="D31" s="45"/>
      <c r="E31" s="45"/>
      <c r="F31" s="45"/>
      <c r="G31" s="45"/>
      <c r="H31" s="45"/>
      <c r="I31" s="45"/>
      <c r="J31" s="46"/>
      <c r="K31" s="46"/>
      <c r="L31" s="45"/>
      <c r="M31" s="45"/>
      <c r="N31" s="45"/>
      <c r="O31" s="44"/>
      <c r="P31" s="79"/>
      <c r="Q31" s="47"/>
      <c r="R31" s="47"/>
      <c r="S31" s="47"/>
      <c r="T31" s="47"/>
      <c r="U31" s="47"/>
      <c r="V31" s="46"/>
      <c r="W31" s="44"/>
      <c r="X31" s="44"/>
      <c r="Y31" s="48"/>
    </row>
    <row r="32" spans="1:25" ht="12.75" customHeight="1">
      <c r="A32" s="49"/>
      <c r="B32" s="57" t="s">
        <v>413</v>
      </c>
      <c r="C32" s="8" t="s">
        <v>1</v>
      </c>
      <c r="D32" s="8" t="s">
        <v>414</v>
      </c>
      <c r="E32" s="8" t="s">
        <v>3</v>
      </c>
      <c r="F32" s="8" t="s">
        <v>415</v>
      </c>
      <c r="G32" s="8" t="s">
        <v>416</v>
      </c>
      <c r="H32" s="8" t="s">
        <v>417</v>
      </c>
      <c r="I32" s="8" t="s">
        <v>418</v>
      </c>
      <c r="J32" s="21" t="s">
        <v>8</v>
      </c>
      <c r="K32" s="25"/>
      <c r="L32" s="58" t="s">
        <v>420</v>
      </c>
      <c r="M32" s="8"/>
      <c r="N32" s="8" t="s">
        <v>24</v>
      </c>
      <c r="O32" s="21"/>
      <c r="P32" s="58" t="s">
        <v>430</v>
      </c>
      <c r="Q32" s="21" t="s">
        <v>8</v>
      </c>
      <c r="R32" s="21"/>
      <c r="S32" s="59" t="s">
        <v>48</v>
      </c>
      <c r="T32" s="21" t="s">
        <v>8</v>
      </c>
      <c r="U32" s="26"/>
      <c r="V32" s="38" t="s">
        <v>0</v>
      </c>
      <c r="W32" s="158" t="s">
        <v>433</v>
      </c>
      <c r="X32" s="158" t="s">
        <v>434</v>
      </c>
      <c r="Y32" s="50"/>
    </row>
    <row r="33" spans="1:25" ht="12.75">
      <c r="A33" s="83">
        <v>1</v>
      </c>
      <c r="B33" s="39"/>
      <c r="C33" s="11"/>
      <c r="D33" s="9"/>
      <c r="E33" s="9"/>
      <c r="F33" s="9"/>
      <c r="G33" s="11"/>
      <c r="H33" s="11"/>
      <c r="I33" s="11"/>
      <c r="J33" s="21">
        <f>VLOOKUP(C33,Points!$A$3:$H$15,2)+VLOOKUP(D33,Points!$A$3:$H$15,3)+VLOOKUP(E33,Points!$A$3:$H$15,4)+VLOOKUP(F33,Points!$A$3:$H$15,5)+VLOOKUP(G33,Points!$A$3:$H$15,6)+VLOOKUP(H33,Points!$A$3:$H$15,7)+VLOOKUP(I33,Points!$A$3:$H$15,8)</f>
        <v>0</v>
      </c>
      <c r="K33" s="25"/>
      <c r="L33" s="58" t="s">
        <v>419</v>
      </c>
      <c r="M33" s="9"/>
      <c r="N33" s="8">
        <f>SUM(M33:M35)+(IF(S33="Figurine Large","1",IF(S34="Figurine Large","1",IF(S35="Figurine Large","1",IF(S36="Figurine Large","1","0")))))</f>
        <v>0</v>
      </c>
      <c r="O33" s="21"/>
      <c r="P33" s="36"/>
      <c r="Q33" s="21" t="str">
        <f>IF(P33="","0",VLOOKUP(P33,Points!$Q$3:$R$102,2,FALSE))</f>
        <v>0</v>
      </c>
      <c r="R33" s="21"/>
      <c r="S33" s="35"/>
      <c r="T33" s="21" t="str">
        <f>IF(S33="","0",VLOOKUP(S33,Points!$M$3:$N$102,2,FALSE))</f>
        <v>0</v>
      </c>
      <c r="U33" s="26"/>
      <c r="V33" s="70">
        <f>SUM(J33:J35)+SUM(H39:H42)+N35+SUM(N39:N42)+SUM(Q33:Q36)+SUM(Q39:Q42)+SUM(T33:T36)+SUM(T39:T42)</f>
        <v>0</v>
      </c>
      <c r="W33" s="158"/>
      <c r="X33" s="158"/>
      <c r="Y33" s="50"/>
    </row>
    <row r="34" spans="1:25" ht="12.75">
      <c r="A34" s="83">
        <v>2</v>
      </c>
      <c r="B34" s="39"/>
      <c r="C34" s="19"/>
      <c r="D34" s="18"/>
      <c r="E34" s="9"/>
      <c r="F34" s="10"/>
      <c r="G34" s="12"/>
      <c r="H34" s="13"/>
      <c r="I34" s="14"/>
      <c r="J34" s="21">
        <f>VLOOKUP(D34,Points!$A$3:$H$15,3)+VLOOKUP(E34,Points!$A$3:$H$15,4)+VLOOKUP(F34,Points!$A$3:$H$15,5)</f>
        <v>0</v>
      </c>
      <c r="K34" s="25"/>
      <c r="L34" s="58" t="s">
        <v>243</v>
      </c>
      <c r="M34" s="9"/>
      <c r="N34" s="21" t="s">
        <v>8</v>
      </c>
      <c r="O34" s="21"/>
      <c r="P34" s="36"/>
      <c r="Q34" s="21" t="str">
        <f>IF(P34="","0",VLOOKUP(P34,Points!$Q$3:$R$102,2,FALSE))</f>
        <v>0</v>
      </c>
      <c r="R34" s="21"/>
      <c r="S34" s="35"/>
      <c r="T34" s="21" t="str">
        <f>IF(S34="","0",VLOOKUP(S34,Points!$M$3:$N$102,2,FALSE))</f>
        <v>0</v>
      </c>
      <c r="U34" s="26"/>
      <c r="V34" s="25"/>
      <c r="W34" s="158"/>
      <c r="X34" s="158"/>
      <c r="Y34" s="50"/>
    </row>
    <row r="35" spans="1:25" ht="12.75">
      <c r="A35" s="84">
        <v>3</v>
      </c>
      <c r="B35" s="39"/>
      <c r="C35" s="20"/>
      <c r="D35" s="18"/>
      <c r="E35" s="9"/>
      <c r="F35" s="10"/>
      <c r="G35" s="15"/>
      <c r="H35" s="16"/>
      <c r="I35" s="17"/>
      <c r="J35" s="21">
        <f>VLOOKUP(C35,Points!$A$3:$H$15,2)+VLOOKUP(D35,Points!$A$3:$H$15,3)+VLOOKUP(E35,Points!$A$3:$H$15,4)+VLOOKUP(F35,Points!$A$3:$H$15,5)+VLOOKUP(G35,Points!$A$3:$H$15,6)+VLOOKUP(H35,Points!$A$3:$H$15,7)+VLOOKUP(I35,Points!$A$3:$H$15,8)</f>
        <v>0</v>
      </c>
      <c r="K35" s="25"/>
      <c r="L35" s="58" t="s">
        <v>421</v>
      </c>
      <c r="M35" s="9"/>
      <c r="N35" s="21">
        <f>VLOOKUP(M33,Points!$A$3:$J$15,10)+IF(M34="","0",Points!$J$17)+IF(M35="","0",Points!$J$18)+IF(M36="","0",Points!$J$19)</f>
        <v>0</v>
      </c>
      <c r="O35" s="25"/>
      <c r="P35" s="36"/>
      <c r="Q35" s="21" t="str">
        <f>IF(P35="","0",VLOOKUP(P35,Points!$Q$3:$R$102,2,FALSE))</f>
        <v>0</v>
      </c>
      <c r="R35" s="21"/>
      <c r="S35" s="35"/>
      <c r="T35" s="21" t="str">
        <f>IF(S35="","0",VLOOKUP(S35,Points!$M$3:$N$102,2,FALSE))</f>
        <v>0</v>
      </c>
      <c r="U35" s="26"/>
      <c r="V35" s="40"/>
      <c r="W35" s="158"/>
      <c r="X35" s="158"/>
      <c r="Y35" s="50"/>
    </row>
    <row r="36" spans="1:25" ht="12.75">
      <c r="A36" s="76"/>
      <c r="B36" s="76"/>
      <c r="C36" s="76"/>
      <c r="D36" s="76"/>
      <c r="E36" s="76"/>
      <c r="F36" s="76"/>
      <c r="G36" s="76"/>
      <c r="H36" s="76"/>
      <c r="I36" s="76"/>
      <c r="J36" s="25"/>
      <c r="K36" s="25"/>
      <c r="L36" s="111" t="s">
        <v>422</v>
      </c>
      <c r="M36" s="73" t="str">
        <f>(IF(S33="Large Model","Yes",IF(S34="Large Model","Yes",IF(S35="Large Model","Yes",IF(S36="Large Model","Yes","No")))))</f>
        <v>No</v>
      </c>
      <c r="N36" s="25"/>
      <c r="O36" s="25"/>
      <c r="P36" s="36"/>
      <c r="Q36" s="21" t="str">
        <f>IF(P36="","0",VLOOKUP(P36,Points!$Q$3:$R$102,2,FALSE))</f>
        <v>0</v>
      </c>
      <c r="R36" s="21"/>
      <c r="S36" s="35"/>
      <c r="T36" s="21" t="str">
        <f>IF(S36="","0",VLOOKUP(S36,Points!$M$3:$N$102,2,FALSE))</f>
        <v>0</v>
      </c>
      <c r="U36" s="26"/>
      <c r="V36" s="40"/>
      <c r="W36" s="8"/>
      <c r="X36" s="56">
        <f>SUM(V33*W36)</f>
        <v>0</v>
      </c>
      <c r="Y36" s="50"/>
    </row>
    <row r="37" spans="1:25" ht="12.75">
      <c r="A37" s="49"/>
      <c r="B37" s="154"/>
      <c r="C37" s="26"/>
      <c r="D37" s="26"/>
      <c r="E37" s="26"/>
      <c r="F37" s="26"/>
      <c r="G37" s="26"/>
      <c r="H37" s="26"/>
      <c r="I37" s="26"/>
      <c r="J37" s="25"/>
      <c r="K37" s="25"/>
      <c r="L37" s="26"/>
      <c r="M37" s="26"/>
      <c r="N37" s="26"/>
      <c r="O37" s="26"/>
      <c r="P37" s="75"/>
      <c r="Q37" s="25"/>
      <c r="R37" s="25"/>
      <c r="S37" s="25"/>
      <c r="T37" s="25"/>
      <c r="U37" s="25"/>
      <c r="V37" s="25"/>
      <c r="W37" s="26"/>
      <c r="X37" s="42"/>
      <c r="Y37" s="50"/>
    </row>
    <row r="38" spans="1:25" ht="12.75">
      <c r="A38" s="49"/>
      <c r="B38" s="155"/>
      <c r="C38" s="26"/>
      <c r="D38" s="162" t="s">
        <v>398</v>
      </c>
      <c r="E38" s="163"/>
      <c r="F38" s="163"/>
      <c r="G38" s="164"/>
      <c r="H38" s="21" t="s">
        <v>8</v>
      </c>
      <c r="I38" s="26"/>
      <c r="J38" s="40"/>
      <c r="K38" s="40"/>
      <c r="L38" s="157" t="s">
        <v>423</v>
      </c>
      <c r="M38" s="157"/>
      <c r="N38" s="21" t="s">
        <v>8</v>
      </c>
      <c r="O38" s="42"/>
      <c r="P38" s="58" t="s">
        <v>432</v>
      </c>
      <c r="Q38" s="21" t="s">
        <v>8</v>
      </c>
      <c r="R38" s="21"/>
      <c r="S38" s="59" t="s">
        <v>431</v>
      </c>
      <c r="T38" s="77" t="s">
        <v>8</v>
      </c>
      <c r="U38" s="40"/>
      <c r="V38" s="76"/>
      <c r="W38" s="76"/>
      <c r="X38" s="76"/>
      <c r="Y38" s="50"/>
    </row>
    <row r="39" spans="1:25" ht="12.75" customHeight="1">
      <c r="A39" s="49"/>
      <c r="B39" s="155"/>
      <c r="C39" s="26"/>
      <c r="D39" s="159"/>
      <c r="E39" s="160"/>
      <c r="F39" s="160"/>
      <c r="G39" s="161"/>
      <c r="H39" s="21" t="str">
        <f>IF(D39="","0",VLOOKUP(D39,Points!$Y$3:$Z$102,2,FALSE))</f>
        <v>0</v>
      </c>
      <c r="I39" s="26"/>
      <c r="J39" s="40"/>
      <c r="K39" s="41" t="s">
        <v>424</v>
      </c>
      <c r="L39" s="153"/>
      <c r="M39" s="153"/>
      <c r="N39" s="21" t="str">
        <f>IF(L39="","0",VLOOKUP(L39,Points!$U$3:$V$102,2))</f>
        <v>0</v>
      </c>
      <c r="O39" s="42"/>
      <c r="P39" s="36"/>
      <c r="Q39" s="21" t="str">
        <f>IF(P39="","0",VLOOKUP(P39,Points!$Q$3:$R$102,2,FALSE))</f>
        <v>0</v>
      </c>
      <c r="R39" s="26"/>
      <c r="S39" s="35"/>
      <c r="T39" s="28" t="str">
        <f>IF(S39="","0",VLOOKUP(S39,Points!$AC$3:$AD$102,2,FALSE))</f>
        <v>0</v>
      </c>
      <c r="U39" s="40"/>
      <c r="V39" s="76"/>
      <c r="W39" s="76"/>
      <c r="X39" s="76"/>
      <c r="Y39" s="50"/>
    </row>
    <row r="40" spans="1:25" ht="12.75" customHeight="1">
      <c r="A40" s="49"/>
      <c r="B40" s="156"/>
      <c r="C40" s="26"/>
      <c r="D40" s="159"/>
      <c r="E40" s="160"/>
      <c r="F40" s="160"/>
      <c r="G40" s="161"/>
      <c r="H40" s="21" t="str">
        <f>IF(D40="","0",VLOOKUP(D40,Points!$Y$3:$Z$102,2,FALSE))</f>
        <v>0</v>
      </c>
      <c r="I40" s="26"/>
      <c r="J40" s="40"/>
      <c r="K40" s="41" t="s">
        <v>425</v>
      </c>
      <c r="L40" s="153"/>
      <c r="M40" s="153"/>
      <c r="N40" s="21" t="str">
        <f>IF(L40="","0",ROUNDUP((VLOOKUP(L40,Points!$U$3:$V$102,2)/2),0))</f>
        <v>0</v>
      </c>
      <c r="O40" s="42"/>
      <c r="P40" s="36"/>
      <c r="Q40" s="21" t="str">
        <f>IF(P40="","0",VLOOKUP(P40,Points!$Q$3:$R$102,2,FALSE))</f>
        <v>0</v>
      </c>
      <c r="R40" s="26"/>
      <c r="S40" s="35"/>
      <c r="T40" s="28" t="str">
        <f>IF(S40="","0",VLOOKUP(S40,Points!$AC$3:$AD$102,2,FALSE))</f>
        <v>0</v>
      </c>
      <c r="U40" s="40"/>
      <c r="V40" s="76"/>
      <c r="W40" s="76"/>
      <c r="X40" s="76"/>
      <c r="Y40" s="50"/>
    </row>
    <row r="41" spans="1:25" ht="12.75" customHeight="1">
      <c r="A41" s="49"/>
      <c r="B41" s="76"/>
      <c r="C41" s="26"/>
      <c r="D41" s="159"/>
      <c r="E41" s="160"/>
      <c r="F41" s="160"/>
      <c r="G41" s="161"/>
      <c r="H41" s="21" t="str">
        <f>IF(D41="","0",VLOOKUP(D41,Points!$Y$3:$Z$102,2,FALSE))</f>
        <v>0</v>
      </c>
      <c r="I41" s="26"/>
      <c r="J41" s="40"/>
      <c r="K41" s="41" t="s">
        <v>424</v>
      </c>
      <c r="L41" s="153"/>
      <c r="M41" s="153"/>
      <c r="N41" s="21" t="str">
        <f>IF(L41="","0",VLOOKUP(L41,Points!$U$3:$V$102,2))</f>
        <v>0</v>
      </c>
      <c r="O41" s="42"/>
      <c r="P41" s="36"/>
      <c r="Q41" s="21" t="str">
        <f>IF(P41="","0",VLOOKUP(P41,Points!$Q$3:$R$102,2,FALSE))</f>
        <v>0</v>
      </c>
      <c r="R41" s="21"/>
      <c r="S41" s="35"/>
      <c r="T41" s="28" t="str">
        <f>IF(S41="","0",VLOOKUP(S41,Points!$AC$3:$AD$102,2,FALSE))</f>
        <v>0</v>
      </c>
      <c r="U41" s="40"/>
      <c r="V41" s="76"/>
      <c r="W41" s="76"/>
      <c r="X41" s="76"/>
      <c r="Y41" s="50"/>
    </row>
    <row r="42" spans="1:25" ht="12.75" customHeight="1">
      <c r="A42" s="49"/>
      <c r="B42" s="75" t="str">
        <f>IF(V33&gt;Points!$A$17,"Elite","Core")</f>
        <v>Core</v>
      </c>
      <c r="C42" s="26"/>
      <c r="D42" s="159"/>
      <c r="E42" s="160"/>
      <c r="F42" s="160"/>
      <c r="G42" s="161"/>
      <c r="H42" s="21" t="str">
        <f>IF(D42="","0",VLOOKUP(D42,Points!$Y$3:$Z$102,2,FALSE))</f>
        <v>0</v>
      </c>
      <c r="I42" s="26"/>
      <c r="J42" s="40"/>
      <c r="K42" s="41" t="s">
        <v>425</v>
      </c>
      <c r="L42" s="153"/>
      <c r="M42" s="153"/>
      <c r="N42" s="21" t="str">
        <f>IF(L42="","0",ROUNDUP((VLOOKUP(L42,Points!$U$3:$V$102,2)/2),0))</f>
        <v>0</v>
      </c>
      <c r="O42" s="42"/>
      <c r="P42" s="36"/>
      <c r="Q42" s="21" t="str">
        <f>IF(P42="","0",VLOOKUP(P42,Points!$Q$3:$R$102,2,FALSE))</f>
        <v>0</v>
      </c>
      <c r="R42" s="21"/>
      <c r="S42" s="35"/>
      <c r="T42" s="28" t="str">
        <f>IF(S42="","0",VLOOKUP(S42,Points!$AC$3:$AD$102,2,FALSE))</f>
        <v>0</v>
      </c>
      <c r="U42" s="40"/>
      <c r="V42" s="76"/>
      <c r="W42" s="76"/>
      <c r="X42" s="76"/>
      <c r="Y42" s="50"/>
    </row>
    <row r="43" spans="1:25" ht="12.75" customHeight="1">
      <c r="A43" s="51"/>
      <c r="B43" s="81"/>
      <c r="C43" s="53"/>
      <c r="D43" s="53"/>
      <c r="E43" s="53"/>
      <c r="F43" s="53"/>
      <c r="G43" s="53"/>
      <c r="H43" s="53"/>
      <c r="I43" s="53"/>
      <c r="J43" s="52"/>
      <c r="K43" s="52"/>
      <c r="L43" s="54"/>
      <c r="M43" s="54"/>
      <c r="N43" s="54"/>
      <c r="O43" s="54"/>
      <c r="P43" s="80"/>
      <c r="Q43" s="52"/>
      <c r="R43" s="52"/>
      <c r="S43" s="52"/>
      <c r="T43" s="52"/>
      <c r="U43" s="52"/>
      <c r="V43" s="52"/>
      <c r="W43" s="54"/>
      <c r="X43" s="54"/>
      <c r="Y43" s="55"/>
    </row>
    <row r="45" spans="1:25" ht="12.75">
      <c r="A45" s="43"/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5"/>
      <c r="M45" s="45"/>
      <c r="N45" s="45"/>
      <c r="O45" s="44"/>
      <c r="P45" s="79"/>
      <c r="Q45" s="47"/>
      <c r="R45" s="47"/>
      <c r="S45" s="47"/>
      <c r="T45" s="47"/>
      <c r="U45" s="47"/>
      <c r="V45" s="46"/>
      <c r="W45" s="44"/>
      <c r="X45" s="44"/>
      <c r="Y45" s="48"/>
    </row>
    <row r="46" spans="1:25" ht="12.75" customHeight="1">
      <c r="A46" s="49"/>
      <c r="B46" s="57" t="s">
        <v>413</v>
      </c>
      <c r="C46" s="8" t="s">
        <v>1</v>
      </c>
      <c r="D46" s="8" t="s">
        <v>414</v>
      </c>
      <c r="E46" s="8" t="s">
        <v>3</v>
      </c>
      <c r="F46" s="8" t="s">
        <v>415</v>
      </c>
      <c r="G46" s="8" t="s">
        <v>416</v>
      </c>
      <c r="H46" s="8" t="s">
        <v>417</v>
      </c>
      <c r="I46" s="8" t="s">
        <v>418</v>
      </c>
      <c r="J46" s="21" t="s">
        <v>8</v>
      </c>
      <c r="K46" s="25"/>
      <c r="L46" s="58" t="s">
        <v>420</v>
      </c>
      <c r="M46" s="8"/>
      <c r="N46" s="8" t="s">
        <v>24</v>
      </c>
      <c r="O46" s="21"/>
      <c r="P46" s="58" t="s">
        <v>430</v>
      </c>
      <c r="Q46" s="21" t="s">
        <v>8</v>
      </c>
      <c r="R46" s="21"/>
      <c r="S46" s="59" t="s">
        <v>48</v>
      </c>
      <c r="T46" s="21" t="s">
        <v>8</v>
      </c>
      <c r="U46" s="26"/>
      <c r="V46" s="38" t="s">
        <v>0</v>
      </c>
      <c r="W46" s="158" t="s">
        <v>433</v>
      </c>
      <c r="X46" s="158" t="s">
        <v>434</v>
      </c>
      <c r="Y46" s="50"/>
    </row>
    <row r="47" spans="1:25" ht="12.75">
      <c r="A47" s="83">
        <v>1</v>
      </c>
      <c r="B47" s="39"/>
      <c r="C47" s="11"/>
      <c r="D47" s="9"/>
      <c r="E47" s="9"/>
      <c r="F47" s="9"/>
      <c r="G47" s="11"/>
      <c r="H47" s="11"/>
      <c r="I47" s="11"/>
      <c r="J47" s="21">
        <f>VLOOKUP(C47,Points!$A$3:$H$15,2)+VLOOKUP(D47,Points!$A$3:$H$15,3)+VLOOKUP(E47,Points!$A$3:$H$15,4)+VLOOKUP(F47,Points!$A$3:$H$15,5)+VLOOKUP(G47,Points!$A$3:$H$15,6)+VLOOKUP(H47,Points!$A$3:$H$15,7)+VLOOKUP(I47,Points!$A$3:$H$15,8)</f>
        <v>0</v>
      </c>
      <c r="K47" s="25"/>
      <c r="L47" s="58" t="s">
        <v>419</v>
      </c>
      <c r="M47" s="9"/>
      <c r="N47" s="8">
        <f>SUM(M47:M49)+(IF(S47="Figurine Large","1",IF(S48="Figurine Large","1",IF(S49="Figurine Large","1",IF(S50="Figurine Large","1","0")))))</f>
        <v>0</v>
      </c>
      <c r="O47" s="21"/>
      <c r="P47" s="36"/>
      <c r="Q47" s="21" t="str">
        <f>IF(P47="","0",VLOOKUP(P47,Points!$Q$3:$R$102,2,FALSE))</f>
        <v>0</v>
      </c>
      <c r="R47" s="21"/>
      <c r="S47" s="35"/>
      <c r="T47" s="21" t="str">
        <f>IF(S47="","0",VLOOKUP(S47,Points!$M$3:$N$102,2,FALSE))</f>
        <v>0</v>
      </c>
      <c r="U47" s="26"/>
      <c r="V47" s="70">
        <f>SUM(J47:J49)+SUM(H53:H56)+N49+SUM(N53:N56)+SUM(Q47:Q50)+SUM(Q53:Q56)+SUM(T47:T50)+SUM(T53:T56)</f>
        <v>0</v>
      </c>
      <c r="W47" s="158"/>
      <c r="X47" s="158"/>
      <c r="Y47" s="50"/>
    </row>
    <row r="48" spans="1:25" ht="12.75">
      <c r="A48" s="83">
        <v>2</v>
      </c>
      <c r="B48" s="39"/>
      <c r="C48" s="19"/>
      <c r="D48" s="18"/>
      <c r="E48" s="9"/>
      <c r="F48" s="10"/>
      <c r="G48" s="12"/>
      <c r="H48" s="13"/>
      <c r="I48" s="14"/>
      <c r="J48" s="21">
        <f>VLOOKUP(D48,Points!$A$3:$H$15,3)+VLOOKUP(E48,Points!$A$3:$H$15,4)+VLOOKUP(F48,Points!$A$3:$H$15,5)</f>
        <v>0</v>
      </c>
      <c r="K48" s="25"/>
      <c r="L48" s="58" t="s">
        <v>243</v>
      </c>
      <c r="M48" s="9"/>
      <c r="N48" s="21" t="s">
        <v>8</v>
      </c>
      <c r="O48" s="21"/>
      <c r="P48" s="36"/>
      <c r="Q48" s="21" t="str">
        <f>IF(P48="","0",VLOOKUP(P48,Points!$Q$3:$R$102,2,FALSE))</f>
        <v>0</v>
      </c>
      <c r="R48" s="21"/>
      <c r="S48" s="35"/>
      <c r="T48" s="21" t="str">
        <f>IF(S48="","0",VLOOKUP(S48,Points!$M$3:$N$102,2,FALSE))</f>
        <v>0</v>
      </c>
      <c r="U48" s="26"/>
      <c r="V48" s="25"/>
      <c r="W48" s="158"/>
      <c r="X48" s="158"/>
      <c r="Y48" s="50"/>
    </row>
    <row r="49" spans="1:25" ht="12.75">
      <c r="A49" s="84">
        <v>3</v>
      </c>
      <c r="B49" s="39"/>
      <c r="C49" s="20"/>
      <c r="D49" s="18"/>
      <c r="E49" s="9"/>
      <c r="F49" s="10"/>
      <c r="G49" s="15"/>
      <c r="H49" s="16"/>
      <c r="I49" s="17"/>
      <c r="J49" s="21">
        <f>VLOOKUP(C49,Points!$A$3:$H$15,2)+VLOOKUP(D49,Points!$A$3:$H$15,3)+VLOOKUP(E49,Points!$A$3:$H$15,4)+VLOOKUP(F49,Points!$A$3:$H$15,5)+VLOOKUP(G49,Points!$A$3:$H$15,6)+VLOOKUP(H49,Points!$A$3:$H$15,7)+VLOOKUP(I49,Points!$A$3:$H$15,8)</f>
        <v>0</v>
      </c>
      <c r="K49" s="25"/>
      <c r="L49" s="58" t="s">
        <v>421</v>
      </c>
      <c r="M49" s="9"/>
      <c r="N49" s="21">
        <f>VLOOKUP(M47,Points!$A$3:$J$15,10)+IF(M48="","0",Points!$J$17)+IF(M49="","0",Points!$J$18)+IF(M50="","0",Points!$J$19)</f>
        <v>0</v>
      </c>
      <c r="O49" s="25"/>
      <c r="P49" s="36"/>
      <c r="Q49" s="21" t="str">
        <f>IF(P49="","0",VLOOKUP(P49,Points!$Q$3:$R$102,2,FALSE))</f>
        <v>0</v>
      </c>
      <c r="R49" s="21"/>
      <c r="S49" s="35"/>
      <c r="T49" s="21" t="str">
        <f>IF(S49="","0",VLOOKUP(S49,Points!$M$3:$N$102,2,FALSE))</f>
        <v>0</v>
      </c>
      <c r="U49" s="26"/>
      <c r="V49" s="40"/>
      <c r="W49" s="158"/>
      <c r="X49" s="158"/>
      <c r="Y49" s="50"/>
    </row>
    <row r="50" spans="1:25" ht="12.75">
      <c r="A50" s="76"/>
      <c r="B50" s="76"/>
      <c r="C50" s="76"/>
      <c r="D50" s="76"/>
      <c r="E50" s="76"/>
      <c r="F50" s="76"/>
      <c r="G50" s="76"/>
      <c r="H50" s="76"/>
      <c r="I50" s="76"/>
      <c r="J50" s="25"/>
      <c r="K50" s="25"/>
      <c r="L50" s="111" t="s">
        <v>422</v>
      </c>
      <c r="M50" s="73" t="str">
        <f>(IF(S47="Large Model","Yes",IF(S48="Large Model","Yes",IF(S49="Large Model","Yes",IF(S50="Large Model","Yes","No")))))</f>
        <v>No</v>
      </c>
      <c r="N50" s="25"/>
      <c r="O50" s="25"/>
      <c r="P50" s="36"/>
      <c r="Q50" s="21" t="str">
        <f>IF(P50="","0",VLOOKUP(P50,Points!$Q$3:$R$102,2,FALSE))</f>
        <v>0</v>
      </c>
      <c r="R50" s="21"/>
      <c r="S50" s="35"/>
      <c r="T50" s="21" t="str">
        <f>IF(S50="","0",VLOOKUP(S50,Points!$M$3:$N$102,2,FALSE))</f>
        <v>0</v>
      </c>
      <c r="U50" s="26"/>
      <c r="V50" s="40"/>
      <c r="W50" s="8"/>
      <c r="X50" s="56">
        <f>SUM(V47*W50)</f>
        <v>0</v>
      </c>
      <c r="Y50" s="50"/>
    </row>
    <row r="51" spans="1:25" ht="12.75">
      <c r="A51" s="49"/>
      <c r="B51" s="154"/>
      <c r="C51" s="26"/>
      <c r="D51" s="26"/>
      <c r="E51" s="26"/>
      <c r="F51" s="26"/>
      <c r="G51" s="26"/>
      <c r="H51" s="26"/>
      <c r="I51" s="26"/>
      <c r="J51" s="25"/>
      <c r="K51" s="25"/>
      <c r="L51" s="26"/>
      <c r="M51" s="26"/>
      <c r="N51" s="26"/>
      <c r="O51" s="26"/>
      <c r="P51" s="75"/>
      <c r="Q51" s="25"/>
      <c r="R51" s="25"/>
      <c r="S51" s="25"/>
      <c r="T51" s="25"/>
      <c r="U51" s="25"/>
      <c r="V51" s="25"/>
      <c r="W51" s="26"/>
      <c r="X51" s="42"/>
      <c r="Y51" s="50"/>
    </row>
    <row r="52" spans="1:25" ht="12.75">
      <c r="A52" s="49"/>
      <c r="B52" s="155"/>
      <c r="C52" s="26"/>
      <c r="D52" s="162" t="s">
        <v>398</v>
      </c>
      <c r="E52" s="163"/>
      <c r="F52" s="163"/>
      <c r="G52" s="164"/>
      <c r="H52" s="21" t="s">
        <v>8</v>
      </c>
      <c r="I52" s="26"/>
      <c r="J52" s="40"/>
      <c r="K52" s="40"/>
      <c r="L52" s="157" t="s">
        <v>423</v>
      </c>
      <c r="M52" s="157"/>
      <c r="N52" s="21" t="s">
        <v>8</v>
      </c>
      <c r="O52" s="42"/>
      <c r="P52" s="58" t="s">
        <v>432</v>
      </c>
      <c r="Q52" s="21" t="s">
        <v>8</v>
      </c>
      <c r="R52" s="21"/>
      <c r="S52" s="59" t="s">
        <v>431</v>
      </c>
      <c r="T52" s="77" t="s">
        <v>8</v>
      </c>
      <c r="U52" s="40"/>
      <c r="V52" s="76"/>
      <c r="W52" s="76"/>
      <c r="X52" s="76"/>
      <c r="Y52" s="50"/>
    </row>
    <row r="53" spans="1:25" ht="12.75" customHeight="1">
      <c r="A53" s="49"/>
      <c r="B53" s="155"/>
      <c r="C53" s="26"/>
      <c r="D53" s="159"/>
      <c r="E53" s="160"/>
      <c r="F53" s="160"/>
      <c r="G53" s="161"/>
      <c r="H53" s="21" t="str">
        <f>IF(D53="","0",VLOOKUP(D53,Points!$Y$3:$Z$102,2,FALSE))</f>
        <v>0</v>
      </c>
      <c r="I53" s="26"/>
      <c r="J53" s="40"/>
      <c r="K53" s="41" t="s">
        <v>424</v>
      </c>
      <c r="L53" s="153"/>
      <c r="M53" s="153"/>
      <c r="N53" s="21" t="str">
        <f>IF(L53="","0",VLOOKUP(L53,Points!$U$3:$V$102,2))</f>
        <v>0</v>
      </c>
      <c r="O53" s="42"/>
      <c r="P53" s="36"/>
      <c r="Q53" s="21" t="str">
        <f>IF(P53="","0",VLOOKUP(P53,Points!$Q$3:$R$102,2,FALSE))</f>
        <v>0</v>
      </c>
      <c r="R53" s="26"/>
      <c r="S53" s="35"/>
      <c r="T53" s="28" t="str">
        <f>IF(S53="","0",VLOOKUP(S53,Points!$AC$3:$AD$102,2,FALSE))</f>
        <v>0</v>
      </c>
      <c r="U53" s="40"/>
      <c r="V53" s="76"/>
      <c r="W53" s="76"/>
      <c r="X53" s="76"/>
      <c r="Y53" s="50"/>
    </row>
    <row r="54" spans="1:25" ht="12.75" customHeight="1">
      <c r="A54" s="49"/>
      <c r="B54" s="156"/>
      <c r="C54" s="26"/>
      <c r="D54" s="159"/>
      <c r="E54" s="160"/>
      <c r="F54" s="160"/>
      <c r="G54" s="161"/>
      <c r="H54" s="21" t="str">
        <f>IF(D54="","0",VLOOKUP(D54,Points!$Y$3:$Z$102,2,FALSE))</f>
        <v>0</v>
      </c>
      <c r="I54" s="26"/>
      <c r="J54" s="40"/>
      <c r="K54" s="41" t="s">
        <v>425</v>
      </c>
      <c r="L54" s="153"/>
      <c r="M54" s="153"/>
      <c r="N54" s="21" t="str">
        <f>IF(L54="","0",ROUNDUP((VLOOKUP(L54,Points!$U$3:$V$102,2)/2),0))</f>
        <v>0</v>
      </c>
      <c r="O54" s="42"/>
      <c r="P54" s="36"/>
      <c r="Q54" s="21" t="str">
        <f>IF(P54="","0",VLOOKUP(P54,Points!$Q$3:$R$102,2,FALSE))</f>
        <v>0</v>
      </c>
      <c r="R54" s="26"/>
      <c r="S54" s="35"/>
      <c r="T54" s="28" t="str">
        <f>IF(S54="","0",VLOOKUP(S54,Points!$AC$3:$AD$102,2,FALSE))</f>
        <v>0</v>
      </c>
      <c r="U54" s="40"/>
      <c r="V54" s="76"/>
      <c r="W54" s="76"/>
      <c r="X54" s="76"/>
      <c r="Y54" s="50"/>
    </row>
    <row r="55" spans="1:25" ht="12.75" customHeight="1">
      <c r="A55" s="49"/>
      <c r="B55" s="76"/>
      <c r="C55" s="26"/>
      <c r="D55" s="159"/>
      <c r="E55" s="160"/>
      <c r="F55" s="160"/>
      <c r="G55" s="161"/>
      <c r="H55" s="21" t="str">
        <f>IF(D55="","0",VLOOKUP(D55,Points!$Y$3:$Z$102,2,FALSE))</f>
        <v>0</v>
      </c>
      <c r="I55" s="26"/>
      <c r="J55" s="40"/>
      <c r="K55" s="41" t="s">
        <v>424</v>
      </c>
      <c r="L55" s="153"/>
      <c r="M55" s="153"/>
      <c r="N55" s="21" t="str">
        <f>IF(L55="","0",VLOOKUP(L55,Points!$U$3:$V$102,2))</f>
        <v>0</v>
      </c>
      <c r="O55" s="42"/>
      <c r="P55" s="36"/>
      <c r="Q55" s="21" t="str">
        <f>IF(P55="","0",VLOOKUP(P55,Points!$Q$3:$R$102,2,FALSE))</f>
        <v>0</v>
      </c>
      <c r="R55" s="21"/>
      <c r="S55" s="35"/>
      <c r="T55" s="28" t="str">
        <f>IF(S55="","0",VLOOKUP(S55,Points!$AC$3:$AD$102,2,FALSE))</f>
        <v>0</v>
      </c>
      <c r="U55" s="40"/>
      <c r="V55" s="76"/>
      <c r="W55" s="76"/>
      <c r="X55" s="76"/>
      <c r="Y55" s="50"/>
    </row>
    <row r="56" spans="1:25" ht="12.75" customHeight="1">
      <c r="A56" s="49"/>
      <c r="B56" s="75" t="str">
        <f>IF(V47&gt;Points!$A$17,"Elite","Core")</f>
        <v>Core</v>
      </c>
      <c r="C56" s="26"/>
      <c r="D56" s="159"/>
      <c r="E56" s="160"/>
      <c r="F56" s="160"/>
      <c r="G56" s="161"/>
      <c r="H56" s="21" t="str">
        <f>IF(D56="","0",VLOOKUP(D56,Points!$Y$3:$Z$102,2,FALSE))</f>
        <v>0</v>
      </c>
      <c r="I56" s="26"/>
      <c r="J56" s="40"/>
      <c r="K56" s="41" t="s">
        <v>425</v>
      </c>
      <c r="L56" s="153"/>
      <c r="M56" s="153"/>
      <c r="N56" s="21" t="str">
        <f>IF(L56="","0",ROUNDUP((VLOOKUP(L56,Points!$U$3:$V$102,2)/2),0))</f>
        <v>0</v>
      </c>
      <c r="O56" s="42"/>
      <c r="P56" s="36"/>
      <c r="Q56" s="21" t="str">
        <f>IF(P56="","0",VLOOKUP(P56,Points!$Q$3:$R$102,2,FALSE))</f>
        <v>0</v>
      </c>
      <c r="R56" s="21"/>
      <c r="S56" s="35"/>
      <c r="T56" s="28" t="str">
        <f>IF(S56="","0",VLOOKUP(S56,Points!$AC$3:$AD$102,2,FALSE))</f>
        <v>0</v>
      </c>
      <c r="U56" s="40"/>
      <c r="V56" s="76"/>
      <c r="W56" s="76"/>
      <c r="X56" s="76"/>
      <c r="Y56" s="50"/>
    </row>
    <row r="57" spans="1:25" ht="12.75" customHeight="1">
      <c r="A57" s="51"/>
      <c r="B57" s="81"/>
      <c r="C57" s="53"/>
      <c r="D57" s="53"/>
      <c r="E57" s="53"/>
      <c r="F57" s="53"/>
      <c r="G57" s="53"/>
      <c r="H57" s="53"/>
      <c r="I57" s="53"/>
      <c r="J57" s="52"/>
      <c r="K57" s="52"/>
      <c r="L57" s="54"/>
      <c r="M57" s="54"/>
      <c r="N57" s="54"/>
      <c r="O57" s="54"/>
      <c r="P57" s="80"/>
      <c r="Q57" s="52"/>
      <c r="R57" s="52"/>
      <c r="S57" s="52"/>
      <c r="T57" s="52"/>
      <c r="U57" s="52"/>
      <c r="V57" s="52"/>
      <c r="W57" s="54"/>
      <c r="X57" s="54"/>
      <c r="Y57" s="55"/>
    </row>
    <row r="58" ht="12.75" customHeight="1">
      <c r="B58" s="82"/>
    </row>
    <row r="59" spans="1:25" ht="12.75">
      <c r="A59" s="43"/>
      <c r="B59" s="44"/>
      <c r="C59" s="45"/>
      <c r="D59" s="45"/>
      <c r="E59" s="45"/>
      <c r="F59" s="45"/>
      <c r="G59" s="45"/>
      <c r="H59" s="45"/>
      <c r="I59" s="45"/>
      <c r="J59" s="46"/>
      <c r="K59" s="46"/>
      <c r="L59" s="45"/>
      <c r="M59" s="45"/>
      <c r="N59" s="45"/>
      <c r="O59" s="44"/>
      <c r="P59" s="79"/>
      <c r="Q59" s="47"/>
      <c r="R59" s="47"/>
      <c r="S59" s="47"/>
      <c r="T59" s="47"/>
      <c r="U59" s="47"/>
      <c r="V59" s="46"/>
      <c r="W59" s="44"/>
      <c r="X59" s="44"/>
      <c r="Y59" s="48"/>
    </row>
    <row r="60" spans="1:25" ht="12.75" customHeight="1">
      <c r="A60" s="49"/>
      <c r="B60" s="57" t="s">
        <v>413</v>
      </c>
      <c r="C60" s="8" t="s">
        <v>1</v>
      </c>
      <c r="D60" s="8" t="s">
        <v>414</v>
      </c>
      <c r="E60" s="8" t="s">
        <v>3</v>
      </c>
      <c r="F60" s="8" t="s">
        <v>415</v>
      </c>
      <c r="G60" s="8" t="s">
        <v>416</v>
      </c>
      <c r="H60" s="8" t="s">
        <v>417</v>
      </c>
      <c r="I60" s="8" t="s">
        <v>418</v>
      </c>
      <c r="J60" s="21" t="s">
        <v>8</v>
      </c>
      <c r="K60" s="25"/>
      <c r="L60" s="58" t="s">
        <v>420</v>
      </c>
      <c r="M60" s="8"/>
      <c r="N60" s="8" t="s">
        <v>24</v>
      </c>
      <c r="O60" s="21"/>
      <c r="P60" s="58" t="s">
        <v>430</v>
      </c>
      <c r="Q60" s="21" t="s">
        <v>8</v>
      </c>
      <c r="R60" s="21"/>
      <c r="S60" s="59" t="s">
        <v>48</v>
      </c>
      <c r="T60" s="21" t="s">
        <v>8</v>
      </c>
      <c r="U60" s="26"/>
      <c r="V60" s="38" t="s">
        <v>0</v>
      </c>
      <c r="W60" s="158" t="s">
        <v>433</v>
      </c>
      <c r="X60" s="158" t="s">
        <v>434</v>
      </c>
      <c r="Y60" s="50"/>
    </row>
    <row r="61" spans="1:25" ht="12.75">
      <c r="A61" s="83">
        <v>1</v>
      </c>
      <c r="B61" s="39"/>
      <c r="C61" s="11"/>
      <c r="D61" s="9"/>
      <c r="E61" s="9"/>
      <c r="F61" s="9"/>
      <c r="G61" s="11"/>
      <c r="H61" s="11"/>
      <c r="I61" s="11"/>
      <c r="J61" s="21">
        <f>VLOOKUP(C61,Points!$A$3:$H$15,2)+VLOOKUP(D61,Points!$A$3:$H$15,3)+VLOOKUP(E61,Points!$A$3:$H$15,4)+VLOOKUP(F61,Points!$A$3:$H$15,5)+VLOOKUP(G61,Points!$A$3:$H$15,6)+VLOOKUP(H61,Points!$A$3:$H$15,7)+VLOOKUP(I61,Points!$A$3:$H$15,8)</f>
        <v>0</v>
      </c>
      <c r="K61" s="25"/>
      <c r="L61" s="58" t="s">
        <v>419</v>
      </c>
      <c r="M61" s="9"/>
      <c r="N61" s="8">
        <f>SUM(M61:M63)+(IF(S61="Figurine Large","1",IF(S62="Figurine Large","1",IF(S63="Figurine Large","1",IF(S64="Figurine Large","1","0")))))</f>
        <v>0</v>
      </c>
      <c r="O61" s="21"/>
      <c r="P61" s="36"/>
      <c r="Q61" s="21" t="str">
        <f>IF(P61="","0",VLOOKUP(P61,Points!$Q$3:$R$102,2,FALSE))</f>
        <v>0</v>
      </c>
      <c r="R61" s="21"/>
      <c r="S61" s="35"/>
      <c r="T61" s="21" t="str">
        <f>IF(S61="","0",VLOOKUP(S61,Points!$M$3:$N$102,2,FALSE))</f>
        <v>0</v>
      </c>
      <c r="U61" s="26"/>
      <c r="V61" s="70">
        <f>SUM(J61:J63)+SUM(H67:H70)+N63+SUM(N67:N70)+SUM(Q61:Q64)+SUM(Q67:Q70)+SUM(T61:T64)+SUM(T67:T70)</f>
        <v>0</v>
      </c>
      <c r="W61" s="158"/>
      <c r="X61" s="158"/>
      <c r="Y61" s="50"/>
    </row>
    <row r="62" spans="1:25" ht="12.75">
      <c r="A62" s="83">
        <v>2</v>
      </c>
      <c r="B62" s="39"/>
      <c r="C62" s="19"/>
      <c r="D62" s="18"/>
      <c r="E62" s="9"/>
      <c r="F62" s="10"/>
      <c r="G62" s="12"/>
      <c r="H62" s="13"/>
      <c r="I62" s="14"/>
      <c r="J62" s="21">
        <f>VLOOKUP(D62,Points!$A$3:$H$15,3)+VLOOKUP(E62,Points!$A$3:$H$15,4)+VLOOKUP(F62,Points!$A$3:$H$15,5)</f>
        <v>0</v>
      </c>
      <c r="K62" s="25"/>
      <c r="L62" s="58" t="s">
        <v>243</v>
      </c>
      <c r="M62" s="9"/>
      <c r="N62" s="21" t="s">
        <v>8</v>
      </c>
      <c r="O62" s="21"/>
      <c r="P62" s="36"/>
      <c r="Q62" s="21" t="str">
        <f>IF(P62="","0",VLOOKUP(P62,Points!$Q$3:$R$102,2,FALSE))</f>
        <v>0</v>
      </c>
      <c r="R62" s="21"/>
      <c r="S62" s="35"/>
      <c r="T62" s="21" t="str">
        <f>IF(S62="","0",VLOOKUP(S62,Points!$M$3:$N$102,2,FALSE))</f>
        <v>0</v>
      </c>
      <c r="U62" s="26"/>
      <c r="V62" s="25"/>
      <c r="W62" s="158"/>
      <c r="X62" s="158"/>
      <c r="Y62" s="50"/>
    </row>
    <row r="63" spans="1:25" ht="12.75">
      <c r="A63" s="84">
        <v>3</v>
      </c>
      <c r="B63" s="39"/>
      <c r="C63" s="20"/>
      <c r="D63" s="18"/>
      <c r="E63" s="9"/>
      <c r="F63" s="10"/>
      <c r="G63" s="15"/>
      <c r="H63" s="16"/>
      <c r="I63" s="17"/>
      <c r="J63" s="21">
        <f>VLOOKUP(C63,Points!$A$3:$H$15,2)+VLOOKUP(D63,Points!$A$3:$H$15,3)+VLOOKUP(E63,Points!$A$3:$H$15,4)+VLOOKUP(F63,Points!$A$3:$H$15,5)+VLOOKUP(G63,Points!$A$3:$H$15,6)+VLOOKUP(H63,Points!$A$3:$H$15,7)+VLOOKUP(I63,Points!$A$3:$H$15,8)</f>
        <v>0</v>
      </c>
      <c r="K63" s="25"/>
      <c r="L63" s="58" t="s">
        <v>421</v>
      </c>
      <c r="M63" s="9"/>
      <c r="N63" s="21">
        <f>VLOOKUP(M61,Points!$A$3:$J$15,10)+IF(M62="","0",Points!$J$17)+IF(M63="","0",Points!$J$18)+IF(M64="","0",Points!$J$19)</f>
        <v>0</v>
      </c>
      <c r="O63" s="25"/>
      <c r="P63" s="36"/>
      <c r="Q63" s="21" t="str">
        <f>IF(P63="","0",VLOOKUP(P63,Points!$Q$3:$R$102,2,FALSE))</f>
        <v>0</v>
      </c>
      <c r="R63" s="21"/>
      <c r="S63" s="35"/>
      <c r="T63" s="21" t="str">
        <f>IF(S63="","0",VLOOKUP(S63,Points!$M$3:$N$102,2,FALSE))</f>
        <v>0</v>
      </c>
      <c r="U63" s="26"/>
      <c r="V63" s="40"/>
      <c r="W63" s="158"/>
      <c r="X63" s="158"/>
      <c r="Y63" s="50"/>
    </row>
    <row r="64" spans="1:25" ht="12.75">
      <c r="A64" s="76"/>
      <c r="B64" s="76"/>
      <c r="C64" s="76"/>
      <c r="D64" s="76"/>
      <c r="E64" s="76"/>
      <c r="F64" s="76"/>
      <c r="G64" s="76"/>
      <c r="H64" s="76"/>
      <c r="I64" s="76"/>
      <c r="J64" s="25"/>
      <c r="K64" s="25"/>
      <c r="L64" s="111" t="s">
        <v>422</v>
      </c>
      <c r="M64" s="73" t="str">
        <f>(IF(S61="Large Model","Yes",IF(S62="Large Model","Yes",IF(S63="Large Model","Yes",IF(S64="Large Model","Yes","No")))))</f>
        <v>No</v>
      </c>
      <c r="N64" s="25"/>
      <c r="O64" s="25"/>
      <c r="P64" s="36"/>
      <c r="Q64" s="21" t="str">
        <f>IF(P64="","0",VLOOKUP(P64,Points!$Q$3:$R$102,2,FALSE))</f>
        <v>0</v>
      </c>
      <c r="R64" s="21"/>
      <c r="S64" s="35"/>
      <c r="T64" s="21" t="str">
        <f>IF(S64="","0",VLOOKUP(S64,Points!$M$3:$N$102,2,FALSE))</f>
        <v>0</v>
      </c>
      <c r="U64" s="26"/>
      <c r="V64" s="40"/>
      <c r="W64" s="8"/>
      <c r="X64" s="56">
        <f>SUM(V61*W64)</f>
        <v>0</v>
      </c>
      <c r="Y64" s="50"/>
    </row>
    <row r="65" spans="1:25" ht="12.75">
      <c r="A65" s="49"/>
      <c r="B65" s="154"/>
      <c r="C65" s="26"/>
      <c r="D65" s="26"/>
      <c r="E65" s="26"/>
      <c r="F65" s="26"/>
      <c r="G65" s="26"/>
      <c r="H65" s="26"/>
      <c r="I65" s="26"/>
      <c r="J65" s="25"/>
      <c r="K65" s="25"/>
      <c r="L65" s="26"/>
      <c r="M65" s="26"/>
      <c r="N65" s="26"/>
      <c r="O65" s="26"/>
      <c r="P65" s="75"/>
      <c r="Q65" s="25"/>
      <c r="R65" s="25"/>
      <c r="S65" s="25"/>
      <c r="T65" s="25"/>
      <c r="U65" s="25"/>
      <c r="V65" s="25"/>
      <c r="W65" s="26"/>
      <c r="X65" s="42"/>
      <c r="Y65" s="50"/>
    </row>
    <row r="66" spans="1:25" ht="12.75">
      <c r="A66" s="49"/>
      <c r="B66" s="155"/>
      <c r="C66" s="26"/>
      <c r="D66" s="162" t="s">
        <v>398</v>
      </c>
      <c r="E66" s="163"/>
      <c r="F66" s="163"/>
      <c r="G66" s="164"/>
      <c r="H66" s="21" t="s">
        <v>8</v>
      </c>
      <c r="I66" s="26"/>
      <c r="J66" s="40"/>
      <c r="K66" s="40"/>
      <c r="L66" s="157" t="s">
        <v>423</v>
      </c>
      <c r="M66" s="157"/>
      <c r="N66" s="21" t="s">
        <v>8</v>
      </c>
      <c r="O66" s="42"/>
      <c r="P66" s="58" t="s">
        <v>432</v>
      </c>
      <c r="Q66" s="21" t="s">
        <v>8</v>
      </c>
      <c r="R66" s="21"/>
      <c r="S66" s="59" t="s">
        <v>431</v>
      </c>
      <c r="T66" s="77" t="s">
        <v>8</v>
      </c>
      <c r="U66" s="40"/>
      <c r="V66" s="76"/>
      <c r="W66" s="76"/>
      <c r="X66" s="76"/>
      <c r="Y66" s="50"/>
    </row>
    <row r="67" spans="1:25" ht="12.75" customHeight="1">
      <c r="A67" s="49"/>
      <c r="B67" s="155"/>
      <c r="C67" s="26"/>
      <c r="D67" s="159"/>
      <c r="E67" s="160"/>
      <c r="F67" s="160"/>
      <c r="G67" s="161"/>
      <c r="H67" s="21" t="str">
        <f>IF(D67="","0",VLOOKUP(D67,Points!$Y$3:$Z$102,2,FALSE))</f>
        <v>0</v>
      </c>
      <c r="I67" s="26"/>
      <c r="J67" s="40"/>
      <c r="K67" s="41" t="s">
        <v>424</v>
      </c>
      <c r="L67" s="153"/>
      <c r="M67" s="153"/>
      <c r="N67" s="21" t="str">
        <f>IF(L67="","0",VLOOKUP(L67,Points!$U$3:$V$102,2))</f>
        <v>0</v>
      </c>
      <c r="O67" s="42"/>
      <c r="P67" s="36"/>
      <c r="Q67" s="21" t="str">
        <f>IF(P67="","0",VLOOKUP(P67,Points!$Q$3:$R$102,2,FALSE))</f>
        <v>0</v>
      </c>
      <c r="R67" s="26"/>
      <c r="S67" s="35"/>
      <c r="T67" s="28" t="str">
        <f>IF(S67="","0",VLOOKUP(S67,Points!$AC$3:$AD$102,2,FALSE))</f>
        <v>0</v>
      </c>
      <c r="U67" s="40"/>
      <c r="V67" s="76"/>
      <c r="W67" s="76"/>
      <c r="X67" s="76"/>
      <c r="Y67" s="50"/>
    </row>
    <row r="68" spans="1:25" ht="12.75" customHeight="1">
      <c r="A68" s="49"/>
      <c r="B68" s="156"/>
      <c r="C68" s="26"/>
      <c r="D68" s="159"/>
      <c r="E68" s="160"/>
      <c r="F68" s="160"/>
      <c r="G68" s="161"/>
      <c r="H68" s="21" t="str">
        <f>IF(D68="","0",VLOOKUP(D68,Points!$Y$3:$Z$102,2,FALSE))</f>
        <v>0</v>
      </c>
      <c r="I68" s="26"/>
      <c r="J68" s="40"/>
      <c r="K68" s="41" t="s">
        <v>425</v>
      </c>
      <c r="L68" s="153"/>
      <c r="M68" s="153"/>
      <c r="N68" s="21" t="str">
        <f>IF(L68="","0",ROUNDUP((VLOOKUP(L68,Points!$U$3:$V$102,2)/2),0))</f>
        <v>0</v>
      </c>
      <c r="O68" s="42"/>
      <c r="P68" s="36"/>
      <c r="Q68" s="21" t="str">
        <f>IF(P68="","0",VLOOKUP(P68,Points!$Q$3:$R$102,2,FALSE))</f>
        <v>0</v>
      </c>
      <c r="R68" s="26"/>
      <c r="S68" s="35"/>
      <c r="T68" s="28" t="str">
        <f>IF(S68="","0",VLOOKUP(S68,Points!$AC$3:$AD$102,2,FALSE))</f>
        <v>0</v>
      </c>
      <c r="U68" s="40"/>
      <c r="V68" s="76"/>
      <c r="W68" s="76"/>
      <c r="X68" s="76"/>
      <c r="Y68" s="50"/>
    </row>
    <row r="69" spans="1:25" ht="12.75" customHeight="1">
      <c r="A69" s="49"/>
      <c r="B69" s="76"/>
      <c r="C69" s="26"/>
      <c r="D69" s="159"/>
      <c r="E69" s="160"/>
      <c r="F69" s="160"/>
      <c r="G69" s="161"/>
      <c r="H69" s="21" t="str">
        <f>IF(D69="","0",VLOOKUP(D69,Points!$Y$3:$Z$102,2,FALSE))</f>
        <v>0</v>
      </c>
      <c r="I69" s="26"/>
      <c r="J69" s="40"/>
      <c r="K69" s="41" t="s">
        <v>424</v>
      </c>
      <c r="L69" s="153"/>
      <c r="M69" s="153"/>
      <c r="N69" s="21" t="str">
        <f>IF(L69="","0",VLOOKUP(L69,Points!$U$3:$V$102,2))</f>
        <v>0</v>
      </c>
      <c r="O69" s="42"/>
      <c r="P69" s="36"/>
      <c r="Q69" s="21" t="str">
        <f>IF(P69="","0",VLOOKUP(P69,Points!$Q$3:$R$102,2,FALSE))</f>
        <v>0</v>
      </c>
      <c r="R69" s="21"/>
      <c r="S69" s="35"/>
      <c r="T69" s="28" t="str">
        <f>IF(S69="","0",VLOOKUP(S69,Points!$AC$3:$AD$102,2,FALSE))</f>
        <v>0</v>
      </c>
      <c r="U69" s="40"/>
      <c r="V69" s="76"/>
      <c r="W69" s="76"/>
      <c r="X69" s="76"/>
      <c r="Y69" s="50"/>
    </row>
    <row r="70" spans="1:25" ht="12.75" customHeight="1">
      <c r="A70" s="49"/>
      <c r="B70" s="75" t="str">
        <f>IF(V61&gt;Points!$A$17,"Elite","Core")</f>
        <v>Core</v>
      </c>
      <c r="C70" s="26"/>
      <c r="D70" s="159"/>
      <c r="E70" s="160"/>
      <c r="F70" s="160"/>
      <c r="G70" s="161"/>
      <c r="H70" s="21" t="str">
        <f>IF(D70="","0",VLOOKUP(D70,Points!$Y$3:$Z$102,2,FALSE))</f>
        <v>0</v>
      </c>
      <c r="I70" s="26"/>
      <c r="J70" s="40"/>
      <c r="K70" s="41" t="s">
        <v>425</v>
      </c>
      <c r="L70" s="153"/>
      <c r="M70" s="153"/>
      <c r="N70" s="21" t="str">
        <f>IF(L70="","0",ROUNDUP((VLOOKUP(L70,Points!$U$3:$V$102,2)/2),0))</f>
        <v>0</v>
      </c>
      <c r="O70" s="42"/>
      <c r="P70" s="36"/>
      <c r="Q70" s="21" t="str">
        <f>IF(P70="","0",VLOOKUP(P70,Points!$Q$3:$R$102,2,FALSE))</f>
        <v>0</v>
      </c>
      <c r="R70" s="21"/>
      <c r="S70" s="35"/>
      <c r="T70" s="28" t="str">
        <f>IF(S70="","0",VLOOKUP(S70,Points!$AC$3:$AD$102,2,FALSE))</f>
        <v>0</v>
      </c>
      <c r="U70" s="40"/>
      <c r="V70" s="76"/>
      <c r="W70" s="76"/>
      <c r="X70" s="76"/>
      <c r="Y70" s="50"/>
    </row>
    <row r="71" spans="1:25" ht="12.75" customHeight="1">
      <c r="A71" s="51"/>
      <c r="B71" s="81"/>
      <c r="C71" s="53"/>
      <c r="D71" s="53"/>
      <c r="E71" s="53"/>
      <c r="F71" s="53"/>
      <c r="G71" s="53"/>
      <c r="H71" s="53"/>
      <c r="I71" s="53"/>
      <c r="J71" s="52"/>
      <c r="K71" s="52"/>
      <c r="L71" s="54"/>
      <c r="M71" s="54"/>
      <c r="N71" s="54"/>
      <c r="O71" s="54"/>
      <c r="P71" s="80"/>
      <c r="Q71" s="52"/>
      <c r="R71" s="52"/>
      <c r="S71" s="52"/>
      <c r="T71" s="52"/>
      <c r="U71" s="52"/>
      <c r="V71" s="52"/>
      <c r="W71" s="54"/>
      <c r="X71" s="54"/>
      <c r="Y71" s="55"/>
    </row>
    <row r="73" spans="1:25" ht="12.75">
      <c r="A73" s="43"/>
      <c r="B73" s="44"/>
      <c r="C73" s="45"/>
      <c r="D73" s="45"/>
      <c r="E73" s="45"/>
      <c r="F73" s="45"/>
      <c r="G73" s="45"/>
      <c r="H73" s="45"/>
      <c r="I73" s="45"/>
      <c r="J73" s="46"/>
      <c r="K73" s="46"/>
      <c r="L73" s="45"/>
      <c r="M73" s="45"/>
      <c r="N73" s="45"/>
      <c r="O73" s="44"/>
      <c r="P73" s="79"/>
      <c r="Q73" s="47"/>
      <c r="R73" s="47"/>
      <c r="S73" s="47"/>
      <c r="T73" s="47"/>
      <c r="U73" s="47"/>
      <c r="V73" s="46"/>
      <c r="W73" s="44"/>
      <c r="X73" s="44"/>
      <c r="Y73" s="48"/>
    </row>
    <row r="74" spans="1:25" ht="12.75" customHeight="1">
      <c r="A74" s="49"/>
      <c r="B74" s="57" t="s">
        <v>413</v>
      </c>
      <c r="C74" s="8" t="s">
        <v>1</v>
      </c>
      <c r="D74" s="8" t="s">
        <v>414</v>
      </c>
      <c r="E74" s="8" t="s">
        <v>3</v>
      </c>
      <c r="F74" s="8" t="s">
        <v>415</v>
      </c>
      <c r="G74" s="8" t="s">
        <v>416</v>
      </c>
      <c r="H74" s="8" t="s">
        <v>417</v>
      </c>
      <c r="I74" s="8" t="s">
        <v>418</v>
      </c>
      <c r="J74" s="21" t="s">
        <v>8</v>
      </c>
      <c r="K74" s="25"/>
      <c r="L74" s="58" t="s">
        <v>420</v>
      </c>
      <c r="M74" s="8"/>
      <c r="N74" s="8" t="s">
        <v>24</v>
      </c>
      <c r="O74" s="21"/>
      <c r="P74" s="58" t="s">
        <v>430</v>
      </c>
      <c r="Q74" s="21" t="s">
        <v>8</v>
      </c>
      <c r="R74" s="21"/>
      <c r="S74" s="59" t="s">
        <v>48</v>
      </c>
      <c r="T74" s="21" t="s">
        <v>8</v>
      </c>
      <c r="U74" s="26"/>
      <c r="V74" s="38" t="s">
        <v>0</v>
      </c>
      <c r="W74" s="158" t="s">
        <v>433</v>
      </c>
      <c r="X74" s="158" t="s">
        <v>434</v>
      </c>
      <c r="Y74" s="50"/>
    </row>
    <row r="75" spans="1:25" ht="12.75">
      <c r="A75" s="83">
        <v>1</v>
      </c>
      <c r="B75" s="39"/>
      <c r="C75" s="11"/>
      <c r="D75" s="9"/>
      <c r="E75" s="9"/>
      <c r="F75" s="9"/>
      <c r="G75" s="11"/>
      <c r="H75" s="11"/>
      <c r="I75" s="11"/>
      <c r="J75" s="21">
        <f>VLOOKUP(C75,Points!$A$3:$H$15,2)+VLOOKUP(D75,Points!$A$3:$H$15,3)+VLOOKUP(E75,Points!$A$3:$H$15,4)+VLOOKUP(F75,Points!$A$3:$H$15,5)+VLOOKUP(G75,Points!$A$3:$H$15,6)+VLOOKUP(H75,Points!$A$3:$H$15,7)+VLOOKUP(I75,Points!$A$3:$H$15,8)</f>
        <v>0</v>
      </c>
      <c r="K75" s="25"/>
      <c r="L75" s="58" t="s">
        <v>419</v>
      </c>
      <c r="M75" s="9"/>
      <c r="N75" s="8">
        <f>SUM(M75:M77)+(IF(S75="Figurine Large","1",IF(S76="Figurine Large","1",IF(S77="Figurine Large","1",IF(S78="Figurine Large","1","0")))))</f>
        <v>0</v>
      </c>
      <c r="O75" s="21"/>
      <c r="P75" s="36"/>
      <c r="Q75" s="21" t="str">
        <f>IF(P75="","0",VLOOKUP(P75,Points!$Q$3:$R$102,2,FALSE))</f>
        <v>0</v>
      </c>
      <c r="R75" s="21"/>
      <c r="S75" s="35"/>
      <c r="T75" s="21" t="str">
        <f>IF(S75="","0",VLOOKUP(S75,Points!$M$3:$N$102,2,FALSE))</f>
        <v>0</v>
      </c>
      <c r="U75" s="26"/>
      <c r="V75" s="70">
        <f>SUM(J75:J77)+SUM(H81:H84)+N77+SUM(N81:N84)+SUM(Q75:Q78)+SUM(Q81:Q84)+SUM(T75:T78)+SUM(T81:T84)</f>
        <v>0</v>
      </c>
      <c r="W75" s="158"/>
      <c r="X75" s="158"/>
      <c r="Y75" s="50"/>
    </row>
    <row r="76" spans="1:25" ht="12.75">
      <c r="A76" s="83">
        <v>2</v>
      </c>
      <c r="B76" s="39"/>
      <c r="C76" s="19"/>
      <c r="D76" s="18"/>
      <c r="E76" s="9"/>
      <c r="F76" s="10"/>
      <c r="G76" s="12"/>
      <c r="H76" s="13"/>
      <c r="I76" s="14"/>
      <c r="J76" s="21">
        <f>VLOOKUP(D76,Points!$A$3:$H$15,3)+VLOOKUP(E76,Points!$A$3:$H$15,4)+VLOOKUP(F76,Points!$A$3:$H$15,5)</f>
        <v>0</v>
      </c>
      <c r="K76" s="25"/>
      <c r="L76" s="58" t="s">
        <v>243</v>
      </c>
      <c r="M76" s="9"/>
      <c r="N76" s="21" t="s">
        <v>8</v>
      </c>
      <c r="O76" s="21"/>
      <c r="P76" s="36"/>
      <c r="Q76" s="21" t="str">
        <f>IF(P76="","0",VLOOKUP(P76,Points!$Q$3:$R$102,2,FALSE))</f>
        <v>0</v>
      </c>
      <c r="R76" s="21"/>
      <c r="S76" s="35"/>
      <c r="T76" s="21" t="str">
        <f>IF(S76="","0",VLOOKUP(S76,Points!$M$3:$N$102,2,FALSE))</f>
        <v>0</v>
      </c>
      <c r="U76" s="26"/>
      <c r="V76" s="25"/>
      <c r="W76" s="158"/>
      <c r="X76" s="158"/>
      <c r="Y76" s="50"/>
    </row>
    <row r="77" spans="1:25" ht="12.75">
      <c r="A77" s="84">
        <v>3</v>
      </c>
      <c r="B77" s="39"/>
      <c r="C77" s="20"/>
      <c r="D77" s="18"/>
      <c r="E77" s="9"/>
      <c r="F77" s="10"/>
      <c r="G77" s="15"/>
      <c r="H77" s="16"/>
      <c r="I77" s="17"/>
      <c r="J77" s="21">
        <f>VLOOKUP(C77,Points!$A$3:$H$15,2)+VLOOKUP(D77,Points!$A$3:$H$15,3)+VLOOKUP(E77,Points!$A$3:$H$15,4)+VLOOKUP(F77,Points!$A$3:$H$15,5)+VLOOKUP(G77,Points!$A$3:$H$15,6)+VLOOKUP(H77,Points!$A$3:$H$15,7)+VLOOKUP(I77,Points!$A$3:$H$15,8)</f>
        <v>0</v>
      </c>
      <c r="K77" s="25"/>
      <c r="L77" s="58" t="s">
        <v>421</v>
      </c>
      <c r="M77" s="9"/>
      <c r="N77" s="21">
        <f>VLOOKUP(M75,Points!$A$3:$J$15,10)+IF(M76="","0",Points!$J$17)+IF(M77="","0",Points!$J$18)+IF(M78="","0",Points!$J$19)</f>
        <v>0</v>
      </c>
      <c r="O77" s="25"/>
      <c r="P77" s="36"/>
      <c r="Q77" s="21" t="str">
        <f>IF(P77="","0",VLOOKUP(P77,Points!$Q$3:$R$102,2,FALSE))</f>
        <v>0</v>
      </c>
      <c r="R77" s="21"/>
      <c r="S77" s="35"/>
      <c r="T77" s="21" t="str">
        <f>IF(S77="","0",VLOOKUP(S77,Points!$M$3:$N$102,2,FALSE))</f>
        <v>0</v>
      </c>
      <c r="U77" s="26"/>
      <c r="V77" s="40"/>
      <c r="W77" s="158"/>
      <c r="X77" s="158"/>
      <c r="Y77" s="50"/>
    </row>
    <row r="78" spans="1:25" ht="12.75">
      <c r="A78" s="76"/>
      <c r="B78" s="76"/>
      <c r="C78" s="76"/>
      <c r="D78" s="76"/>
      <c r="E78" s="76"/>
      <c r="F78" s="76"/>
      <c r="G78" s="76"/>
      <c r="H78" s="76"/>
      <c r="I78" s="76"/>
      <c r="J78" s="25"/>
      <c r="K78" s="25"/>
      <c r="L78" s="111" t="s">
        <v>422</v>
      </c>
      <c r="M78" s="73" t="str">
        <f>(IF(S75="Large Model","Yes",IF(S76="Large Model","Yes",IF(S77="Large Model","Yes",IF(S78="Large Model","Yes","No")))))</f>
        <v>No</v>
      </c>
      <c r="N78" s="25"/>
      <c r="O78" s="25"/>
      <c r="P78" s="36"/>
      <c r="Q78" s="21" t="str">
        <f>IF(P78="","0",VLOOKUP(P78,Points!$Q$3:$R$102,2,FALSE))</f>
        <v>0</v>
      </c>
      <c r="R78" s="21"/>
      <c r="S78" s="35"/>
      <c r="T78" s="21" t="str">
        <f>IF(S78="","0",VLOOKUP(S78,Points!$M$3:$N$102,2,FALSE))</f>
        <v>0</v>
      </c>
      <c r="U78" s="26"/>
      <c r="V78" s="40"/>
      <c r="W78" s="8"/>
      <c r="X78" s="56">
        <f>SUM(V75*W78)</f>
        <v>0</v>
      </c>
      <c r="Y78" s="50"/>
    </row>
    <row r="79" spans="1:25" ht="12.75">
      <c r="A79" s="49"/>
      <c r="B79" s="154"/>
      <c r="C79" s="26"/>
      <c r="D79" s="26"/>
      <c r="E79" s="26"/>
      <c r="F79" s="26"/>
      <c r="G79" s="26"/>
      <c r="H79" s="26"/>
      <c r="I79" s="26"/>
      <c r="J79" s="25"/>
      <c r="K79" s="25"/>
      <c r="L79" s="26"/>
      <c r="M79" s="26"/>
      <c r="N79" s="26"/>
      <c r="O79" s="26"/>
      <c r="P79" s="75"/>
      <c r="Q79" s="25"/>
      <c r="R79" s="25"/>
      <c r="S79" s="25"/>
      <c r="T79" s="25"/>
      <c r="U79" s="25"/>
      <c r="V79" s="25"/>
      <c r="W79" s="26"/>
      <c r="X79" s="42"/>
      <c r="Y79" s="50"/>
    </row>
    <row r="80" spans="1:25" ht="12.75">
      <c r="A80" s="49"/>
      <c r="B80" s="155"/>
      <c r="C80" s="26"/>
      <c r="D80" s="162" t="s">
        <v>398</v>
      </c>
      <c r="E80" s="163"/>
      <c r="F80" s="163"/>
      <c r="G80" s="164"/>
      <c r="H80" s="21" t="s">
        <v>8</v>
      </c>
      <c r="I80" s="26"/>
      <c r="J80" s="40"/>
      <c r="K80" s="40"/>
      <c r="L80" s="157" t="s">
        <v>423</v>
      </c>
      <c r="M80" s="157"/>
      <c r="N80" s="21" t="s">
        <v>8</v>
      </c>
      <c r="O80" s="42"/>
      <c r="P80" s="58" t="s">
        <v>432</v>
      </c>
      <c r="Q80" s="21" t="s">
        <v>8</v>
      </c>
      <c r="R80" s="21"/>
      <c r="S80" s="59" t="s">
        <v>431</v>
      </c>
      <c r="T80" s="77" t="s">
        <v>8</v>
      </c>
      <c r="U80" s="40"/>
      <c r="V80" s="76"/>
      <c r="W80" s="76"/>
      <c r="X80" s="76"/>
      <c r="Y80" s="50"/>
    </row>
    <row r="81" spans="1:25" ht="12.75" customHeight="1">
      <c r="A81" s="49"/>
      <c r="B81" s="155"/>
      <c r="C81" s="26"/>
      <c r="D81" s="159"/>
      <c r="E81" s="160"/>
      <c r="F81" s="160"/>
      <c r="G81" s="161"/>
      <c r="H81" s="21" t="str">
        <f>IF(D81="","0",VLOOKUP(D81,Points!$Y$3:$Z$102,2,FALSE))</f>
        <v>0</v>
      </c>
      <c r="I81" s="26"/>
      <c r="J81" s="40"/>
      <c r="K81" s="41" t="s">
        <v>424</v>
      </c>
      <c r="L81" s="153"/>
      <c r="M81" s="153"/>
      <c r="N81" s="21" t="str">
        <f>IF(L81="","0",VLOOKUP(L81,Points!$U$3:$V$102,2))</f>
        <v>0</v>
      </c>
      <c r="O81" s="42"/>
      <c r="P81" s="36"/>
      <c r="Q81" s="21" t="str">
        <f>IF(P81="","0",VLOOKUP(P81,Points!$Q$3:$R$102,2,FALSE))</f>
        <v>0</v>
      </c>
      <c r="R81" s="26"/>
      <c r="S81" s="35"/>
      <c r="T81" s="28" t="str">
        <f>IF(S81="","0",VLOOKUP(S81,Points!$AC$3:$AD$102,2,FALSE))</f>
        <v>0</v>
      </c>
      <c r="U81" s="40"/>
      <c r="V81" s="76"/>
      <c r="W81" s="76"/>
      <c r="X81" s="76"/>
      <c r="Y81" s="50"/>
    </row>
    <row r="82" spans="1:25" ht="12.75" customHeight="1">
      <c r="A82" s="49"/>
      <c r="B82" s="156"/>
      <c r="C82" s="26"/>
      <c r="D82" s="159"/>
      <c r="E82" s="160"/>
      <c r="F82" s="160"/>
      <c r="G82" s="161"/>
      <c r="H82" s="21" t="str">
        <f>IF(D82="","0",VLOOKUP(D82,Points!$Y$3:$Z$102,2,FALSE))</f>
        <v>0</v>
      </c>
      <c r="I82" s="26"/>
      <c r="J82" s="40"/>
      <c r="K82" s="41" t="s">
        <v>425</v>
      </c>
      <c r="L82" s="153"/>
      <c r="M82" s="153"/>
      <c r="N82" s="21" t="str">
        <f>IF(L82="","0",ROUNDUP((VLOOKUP(L82,Points!$U$3:$V$102,2)/2),0))</f>
        <v>0</v>
      </c>
      <c r="O82" s="42"/>
      <c r="P82" s="36"/>
      <c r="Q82" s="21" t="str">
        <f>IF(P82="","0",VLOOKUP(P82,Points!$Q$3:$R$102,2,FALSE))</f>
        <v>0</v>
      </c>
      <c r="R82" s="26"/>
      <c r="S82" s="35"/>
      <c r="T82" s="28" t="str">
        <f>IF(S82="","0",VLOOKUP(S82,Points!$AC$3:$AD$102,2,FALSE))</f>
        <v>0</v>
      </c>
      <c r="U82" s="40"/>
      <c r="V82" s="76"/>
      <c r="W82" s="76"/>
      <c r="X82" s="76"/>
      <c r="Y82" s="50"/>
    </row>
    <row r="83" spans="1:25" ht="12.75" customHeight="1">
      <c r="A83" s="49"/>
      <c r="B83" s="76"/>
      <c r="C83" s="26"/>
      <c r="D83" s="159"/>
      <c r="E83" s="160"/>
      <c r="F83" s="160"/>
      <c r="G83" s="161"/>
      <c r="H83" s="21" t="str">
        <f>IF(D83="","0",VLOOKUP(D83,Points!$Y$3:$Z$102,2,FALSE))</f>
        <v>0</v>
      </c>
      <c r="I83" s="26"/>
      <c r="J83" s="40"/>
      <c r="K83" s="41" t="s">
        <v>424</v>
      </c>
      <c r="L83" s="153"/>
      <c r="M83" s="153"/>
      <c r="N83" s="21" t="str">
        <f>IF(L83="","0",VLOOKUP(L83,Points!$U$3:$V$102,2))</f>
        <v>0</v>
      </c>
      <c r="O83" s="42"/>
      <c r="P83" s="36"/>
      <c r="Q83" s="21" t="str">
        <f>IF(P83="","0",VLOOKUP(P83,Points!$Q$3:$R$102,2,FALSE))</f>
        <v>0</v>
      </c>
      <c r="R83" s="21"/>
      <c r="S83" s="35"/>
      <c r="T83" s="28" t="str">
        <f>IF(S83="","0",VLOOKUP(S83,Points!$AC$3:$AD$102,2,FALSE))</f>
        <v>0</v>
      </c>
      <c r="U83" s="40"/>
      <c r="V83" s="76"/>
      <c r="W83" s="76"/>
      <c r="X83" s="76"/>
      <c r="Y83" s="50"/>
    </row>
    <row r="84" spans="1:25" ht="12.75" customHeight="1">
      <c r="A84" s="49"/>
      <c r="B84" s="75" t="str">
        <f>IF(V75&gt;Points!$A$17,"Elite","Core")</f>
        <v>Core</v>
      </c>
      <c r="C84" s="26"/>
      <c r="D84" s="159"/>
      <c r="E84" s="160"/>
      <c r="F84" s="160"/>
      <c r="G84" s="161"/>
      <c r="H84" s="21" t="str">
        <f>IF(D84="","0",VLOOKUP(D84,Points!$Y$3:$Z$102,2,FALSE))</f>
        <v>0</v>
      </c>
      <c r="I84" s="26"/>
      <c r="J84" s="40"/>
      <c r="K84" s="41" t="s">
        <v>425</v>
      </c>
      <c r="L84" s="153"/>
      <c r="M84" s="153"/>
      <c r="N84" s="21" t="str">
        <f>IF(L84="","0",ROUNDUP((VLOOKUP(L84,Points!$U$3:$V$102,2)/2),0))</f>
        <v>0</v>
      </c>
      <c r="O84" s="42"/>
      <c r="P84" s="36"/>
      <c r="Q84" s="21" t="str">
        <f>IF(P84="","0",VLOOKUP(P84,Points!$Q$3:$R$102,2,FALSE))</f>
        <v>0</v>
      </c>
      <c r="R84" s="21"/>
      <c r="S84" s="35"/>
      <c r="T84" s="28" t="str">
        <f>IF(S84="","0",VLOOKUP(S84,Points!$AC$3:$AD$102,2,FALSE))</f>
        <v>0</v>
      </c>
      <c r="U84" s="40"/>
      <c r="V84" s="76"/>
      <c r="W84" s="76"/>
      <c r="X84" s="76"/>
      <c r="Y84" s="50"/>
    </row>
    <row r="85" spans="1:25" ht="12.75" customHeight="1">
      <c r="A85" s="51"/>
      <c r="B85" s="81"/>
      <c r="C85" s="53"/>
      <c r="D85" s="53"/>
      <c r="E85" s="53"/>
      <c r="F85" s="53"/>
      <c r="G85" s="53"/>
      <c r="H85" s="53"/>
      <c r="I85" s="53"/>
      <c r="J85" s="52"/>
      <c r="K85" s="52"/>
      <c r="L85" s="54"/>
      <c r="M85" s="54"/>
      <c r="N85" s="54"/>
      <c r="O85" s="54"/>
      <c r="P85" s="80"/>
      <c r="Q85" s="52"/>
      <c r="R85" s="52"/>
      <c r="S85" s="52"/>
      <c r="T85" s="52"/>
      <c r="U85" s="52"/>
      <c r="V85" s="52"/>
      <c r="W85" s="54"/>
      <c r="X85" s="54"/>
      <c r="Y85" s="55"/>
    </row>
    <row r="87" spans="1:25" ht="12.75">
      <c r="A87" s="43"/>
      <c r="B87" s="44"/>
      <c r="C87" s="45"/>
      <c r="D87" s="45"/>
      <c r="E87" s="45"/>
      <c r="F87" s="45"/>
      <c r="G87" s="45"/>
      <c r="H87" s="45"/>
      <c r="I87" s="45"/>
      <c r="J87" s="46"/>
      <c r="K87" s="46"/>
      <c r="L87" s="45"/>
      <c r="M87" s="45"/>
      <c r="N87" s="45"/>
      <c r="O87" s="44"/>
      <c r="P87" s="79"/>
      <c r="Q87" s="47"/>
      <c r="R87" s="47"/>
      <c r="S87" s="47"/>
      <c r="T87" s="47"/>
      <c r="U87" s="47"/>
      <c r="V87" s="46"/>
      <c r="W87" s="44"/>
      <c r="X87" s="44"/>
      <c r="Y87" s="48"/>
    </row>
    <row r="88" spans="1:25" ht="12.75" customHeight="1">
      <c r="A88" s="49"/>
      <c r="B88" s="57" t="s">
        <v>413</v>
      </c>
      <c r="C88" s="8" t="s">
        <v>1</v>
      </c>
      <c r="D88" s="8" t="s">
        <v>414</v>
      </c>
      <c r="E88" s="8" t="s">
        <v>3</v>
      </c>
      <c r="F88" s="8" t="s">
        <v>415</v>
      </c>
      <c r="G88" s="8" t="s">
        <v>416</v>
      </c>
      <c r="H88" s="8" t="s">
        <v>417</v>
      </c>
      <c r="I88" s="8" t="s">
        <v>418</v>
      </c>
      <c r="J88" s="21" t="s">
        <v>8</v>
      </c>
      <c r="K88" s="25"/>
      <c r="L88" s="58" t="s">
        <v>420</v>
      </c>
      <c r="M88" s="8"/>
      <c r="N88" s="8" t="s">
        <v>24</v>
      </c>
      <c r="O88" s="21"/>
      <c r="P88" s="58" t="s">
        <v>430</v>
      </c>
      <c r="Q88" s="21" t="s">
        <v>8</v>
      </c>
      <c r="R88" s="21"/>
      <c r="S88" s="59" t="s">
        <v>48</v>
      </c>
      <c r="T88" s="21" t="s">
        <v>8</v>
      </c>
      <c r="U88" s="26"/>
      <c r="V88" s="38" t="s">
        <v>0</v>
      </c>
      <c r="W88" s="158" t="s">
        <v>433</v>
      </c>
      <c r="X88" s="158" t="s">
        <v>434</v>
      </c>
      <c r="Y88" s="50"/>
    </row>
    <row r="89" spans="1:25" ht="12.75">
      <c r="A89" s="83">
        <v>1</v>
      </c>
      <c r="B89" s="39"/>
      <c r="C89" s="11"/>
      <c r="D89" s="9"/>
      <c r="E89" s="9"/>
      <c r="F89" s="9"/>
      <c r="G89" s="11"/>
      <c r="H89" s="11"/>
      <c r="I89" s="11"/>
      <c r="J89" s="21">
        <f>VLOOKUP(C89,Points!$A$3:$H$15,2)+VLOOKUP(D89,Points!$A$3:$H$15,3)+VLOOKUP(E89,Points!$A$3:$H$15,4)+VLOOKUP(F89,Points!$A$3:$H$15,5)+VLOOKUP(G89,Points!$A$3:$H$15,6)+VLOOKUP(H89,Points!$A$3:$H$15,7)+VLOOKUP(I89,Points!$A$3:$H$15,8)</f>
        <v>0</v>
      </c>
      <c r="K89" s="25"/>
      <c r="L89" s="58" t="s">
        <v>419</v>
      </c>
      <c r="M89" s="9"/>
      <c r="N89" s="8">
        <f>SUM(M89:M91)+(IF(S89="Figurine Large","1",IF(S90="Figurine Large","1",IF(S91="Figurine Large","1",IF(S92="Figurine Large","1","0")))))</f>
        <v>0</v>
      </c>
      <c r="O89" s="21"/>
      <c r="P89" s="36"/>
      <c r="Q89" s="21" t="str">
        <f>IF(P89="","0",VLOOKUP(P89,Points!$Q$3:$R$102,2,FALSE))</f>
        <v>0</v>
      </c>
      <c r="R89" s="21"/>
      <c r="S89" s="35"/>
      <c r="T89" s="21" t="str">
        <f>IF(S89="","0",VLOOKUP(S89,Points!$M$3:$N$102,2,FALSE))</f>
        <v>0</v>
      </c>
      <c r="U89" s="26"/>
      <c r="V89" s="70">
        <f>SUM(J89:J91)+SUM(H95:H98)+N91+SUM(N95:N98)+SUM(Q89:Q92)+SUM(Q95:Q98)+SUM(T89:T92)+SUM(T95:T98)</f>
        <v>0</v>
      </c>
      <c r="W89" s="158"/>
      <c r="X89" s="158"/>
      <c r="Y89" s="50"/>
    </row>
    <row r="90" spans="1:25" ht="12.75">
      <c r="A90" s="83">
        <v>2</v>
      </c>
      <c r="B90" s="39"/>
      <c r="C90" s="19"/>
      <c r="D90" s="18"/>
      <c r="E90" s="9"/>
      <c r="F90" s="10"/>
      <c r="G90" s="12"/>
      <c r="H90" s="13"/>
      <c r="I90" s="14"/>
      <c r="J90" s="21">
        <f>VLOOKUP(D90,Points!$A$3:$H$15,3)+VLOOKUP(E90,Points!$A$3:$H$15,4)+VLOOKUP(F90,Points!$A$3:$H$15,5)</f>
        <v>0</v>
      </c>
      <c r="K90" s="25"/>
      <c r="L90" s="58" t="s">
        <v>243</v>
      </c>
      <c r="M90" s="9"/>
      <c r="N90" s="21" t="s">
        <v>8</v>
      </c>
      <c r="O90" s="21"/>
      <c r="P90" s="36"/>
      <c r="Q90" s="21" t="str">
        <f>IF(P90="","0",VLOOKUP(P90,Points!$Q$3:$R$102,2,FALSE))</f>
        <v>0</v>
      </c>
      <c r="R90" s="21"/>
      <c r="S90" s="35"/>
      <c r="T90" s="21" t="str">
        <f>IF(S90="","0",VLOOKUP(S90,Points!$M$3:$N$102,2,FALSE))</f>
        <v>0</v>
      </c>
      <c r="U90" s="26"/>
      <c r="V90" s="25"/>
      <c r="W90" s="158"/>
      <c r="X90" s="158"/>
      <c r="Y90" s="50"/>
    </row>
    <row r="91" spans="1:25" ht="12.75">
      <c r="A91" s="84">
        <v>3</v>
      </c>
      <c r="B91" s="39"/>
      <c r="C91" s="20"/>
      <c r="D91" s="18"/>
      <c r="E91" s="9"/>
      <c r="F91" s="10"/>
      <c r="G91" s="15"/>
      <c r="H91" s="16"/>
      <c r="I91" s="17"/>
      <c r="J91" s="21">
        <f>VLOOKUP(C91,Points!$A$3:$H$15,2)+VLOOKUP(D91,Points!$A$3:$H$15,3)+VLOOKUP(E91,Points!$A$3:$H$15,4)+VLOOKUP(F91,Points!$A$3:$H$15,5)+VLOOKUP(G91,Points!$A$3:$H$15,6)+VLOOKUP(H91,Points!$A$3:$H$15,7)+VLOOKUP(I91,Points!$A$3:$H$15,8)</f>
        <v>0</v>
      </c>
      <c r="K91" s="25"/>
      <c r="L91" s="58" t="s">
        <v>421</v>
      </c>
      <c r="M91" s="9"/>
      <c r="N91" s="21">
        <f>VLOOKUP(M89,Points!$A$3:$J$15,10)+IF(M90="","0",Points!$J$17)+IF(M91="","0",Points!$J$18)+IF(M92="","0",Points!$J$19)</f>
        <v>0</v>
      </c>
      <c r="O91" s="25"/>
      <c r="P91" s="36"/>
      <c r="Q91" s="21" t="str">
        <f>IF(P91="","0",VLOOKUP(P91,Points!$Q$3:$R$102,2,FALSE))</f>
        <v>0</v>
      </c>
      <c r="R91" s="21"/>
      <c r="S91" s="35"/>
      <c r="T91" s="21" t="str">
        <f>IF(S91="","0",VLOOKUP(S91,Points!$M$3:$N$102,2,FALSE))</f>
        <v>0</v>
      </c>
      <c r="U91" s="26"/>
      <c r="V91" s="40"/>
      <c r="W91" s="158"/>
      <c r="X91" s="158"/>
      <c r="Y91" s="50"/>
    </row>
    <row r="92" spans="1:25" ht="12.75">
      <c r="A92" s="76"/>
      <c r="B92" s="76"/>
      <c r="C92" s="76"/>
      <c r="D92" s="76"/>
      <c r="E92" s="76"/>
      <c r="F92" s="76"/>
      <c r="G92" s="76"/>
      <c r="H92" s="76"/>
      <c r="I92" s="76"/>
      <c r="J92" s="25"/>
      <c r="K92" s="25"/>
      <c r="L92" s="111" t="s">
        <v>422</v>
      </c>
      <c r="M92" s="73" t="str">
        <f>(IF(S89="Large Model","Yes",IF(S90="Large Model","Yes",IF(S91="Large Model","Yes",IF(S92="Large Model","Yes","No")))))</f>
        <v>No</v>
      </c>
      <c r="N92" s="25"/>
      <c r="O92" s="25"/>
      <c r="P92" s="36"/>
      <c r="Q92" s="21" t="str">
        <f>IF(P92="","0",VLOOKUP(P92,Points!$Q$3:$R$102,2,FALSE))</f>
        <v>0</v>
      </c>
      <c r="R92" s="21"/>
      <c r="S92" s="35"/>
      <c r="T92" s="21" t="str">
        <f>IF(S92="","0",VLOOKUP(S92,Points!$M$3:$N$102,2,FALSE))</f>
        <v>0</v>
      </c>
      <c r="U92" s="26"/>
      <c r="V92" s="40"/>
      <c r="W92" s="8"/>
      <c r="X92" s="56">
        <f>SUM(V89*W92)</f>
        <v>0</v>
      </c>
      <c r="Y92" s="50"/>
    </row>
    <row r="93" spans="1:25" ht="12.75">
      <c r="A93" s="49"/>
      <c r="B93" s="154"/>
      <c r="C93" s="26"/>
      <c r="D93" s="26"/>
      <c r="E93" s="26"/>
      <c r="F93" s="26"/>
      <c r="G93" s="26"/>
      <c r="H93" s="26"/>
      <c r="I93" s="26"/>
      <c r="J93" s="25"/>
      <c r="K93" s="25"/>
      <c r="L93" s="26"/>
      <c r="M93" s="26"/>
      <c r="N93" s="26"/>
      <c r="O93" s="26"/>
      <c r="P93" s="75"/>
      <c r="Q93" s="25"/>
      <c r="R93" s="25"/>
      <c r="S93" s="25"/>
      <c r="T93" s="25"/>
      <c r="U93" s="25"/>
      <c r="V93" s="25"/>
      <c r="W93" s="26"/>
      <c r="X93" s="42"/>
      <c r="Y93" s="50"/>
    </row>
    <row r="94" spans="1:25" ht="12.75">
      <c r="A94" s="49"/>
      <c r="B94" s="155"/>
      <c r="C94" s="26"/>
      <c r="D94" s="162" t="s">
        <v>398</v>
      </c>
      <c r="E94" s="163"/>
      <c r="F94" s="163"/>
      <c r="G94" s="164"/>
      <c r="H94" s="21" t="s">
        <v>8</v>
      </c>
      <c r="I94" s="26"/>
      <c r="J94" s="40"/>
      <c r="K94" s="40"/>
      <c r="L94" s="157" t="s">
        <v>423</v>
      </c>
      <c r="M94" s="157"/>
      <c r="N94" s="21" t="s">
        <v>8</v>
      </c>
      <c r="O94" s="42"/>
      <c r="P94" s="58" t="s">
        <v>432</v>
      </c>
      <c r="Q94" s="21" t="s">
        <v>8</v>
      </c>
      <c r="R94" s="21"/>
      <c r="S94" s="59" t="s">
        <v>431</v>
      </c>
      <c r="T94" s="77" t="s">
        <v>8</v>
      </c>
      <c r="U94" s="40"/>
      <c r="V94" s="76"/>
      <c r="W94" s="76"/>
      <c r="X94" s="76"/>
      <c r="Y94" s="50"/>
    </row>
    <row r="95" spans="1:25" ht="12.75" customHeight="1">
      <c r="A95" s="49"/>
      <c r="B95" s="155"/>
      <c r="C95" s="26"/>
      <c r="D95" s="159"/>
      <c r="E95" s="160"/>
      <c r="F95" s="160"/>
      <c r="G95" s="161"/>
      <c r="H95" s="21" t="str">
        <f>IF(D95="","0",VLOOKUP(D95,Points!$Y$3:$Z$102,2,FALSE))</f>
        <v>0</v>
      </c>
      <c r="I95" s="26"/>
      <c r="J95" s="40"/>
      <c r="K95" s="41" t="s">
        <v>424</v>
      </c>
      <c r="L95" s="153"/>
      <c r="M95" s="153"/>
      <c r="N95" s="21" t="str">
        <f>IF(L95="","0",VLOOKUP(L95,Points!$U$3:$V$102,2))</f>
        <v>0</v>
      </c>
      <c r="O95" s="42"/>
      <c r="P95" s="36"/>
      <c r="Q95" s="21" t="str">
        <f>IF(P95="","0",VLOOKUP(P95,Points!$Q$3:$R$102,2,FALSE))</f>
        <v>0</v>
      </c>
      <c r="R95" s="26"/>
      <c r="S95" s="35"/>
      <c r="T95" s="28" t="str">
        <f>IF(S95="","0",VLOOKUP(S95,Points!$AC$3:$AD$102,2,FALSE))</f>
        <v>0</v>
      </c>
      <c r="U95" s="40"/>
      <c r="V95" s="76"/>
      <c r="W95" s="76"/>
      <c r="X95" s="76"/>
      <c r="Y95" s="50"/>
    </row>
    <row r="96" spans="1:25" ht="12.75" customHeight="1">
      <c r="A96" s="49"/>
      <c r="B96" s="156"/>
      <c r="C96" s="26"/>
      <c r="D96" s="159"/>
      <c r="E96" s="160"/>
      <c r="F96" s="160"/>
      <c r="G96" s="161"/>
      <c r="H96" s="21" t="str">
        <f>IF(D96="","0",VLOOKUP(D96,Points!$Y$3:$Z$102,2,FALSE))</f>
        <v>0</v>
      </c>
      <c r="I96" s="26"/>
      <c r="J96" s="40"/>
      <c r="K96" s="41" t="s">
        <v>425</v>
      </c>
      <c r="L96" s="153"/>
      <c r="M96" s="153"/>
      <c r="N96" s="21" t="str">
        <f>IF(L96="","0",ROUNDUP((VLOOKUP(L96,Points!$U$3:$V$102,2)/2),0))</f>
        <v>0</v>
      </c>
      <c r="O96" s="42"/>
      <c r="P96" s="36"/>
      <c r="Q96" s="21" t="str">
        <f>IF(P96="","0",VLOOKUP(P96,Points!$Q$3:$R$102,2,FALSE))</f>
        <v>0</v>
      </c>
      <c r="R96" s="26"/>
      <c r="S96" s="35"/>
      <c r="T96" s="28" t="str">
        <f>IF(S96="","0",VLOOKUP(S96,Points!$AC$3:$AD$102,2,FALSE))</f>
        <v>0</v>
      </c>
      <c r="U96" s="40"/>
      <c r="V96" s="76"/>
      <c r="W96" s="76"/>
      <c r="X96" s="76"/>
      <c r="Y96" s="50"/>
    </row>
    <row r="97" spans="1:25" ht="12.75" customHeight="1">
      <c r="A97" s="49"/>
      <c r="B97" s="76"/>
      <c r="C97" s="26"/>
      <c r="D97" s="159"/>
      <c r="E97" s="160"/>
      <c r="F97" s="160"/>
      <c r="G97" s="161"/>
      <c r="H97" s="21" t="str">
        <f>IF(D97="","0",VLOOKUP(D97,Points!$Y$3:$Z$102,2,FALSE))</f>
        <v>0</v>
      </c>
      <c r="I97" s="26"/>
      <c r="J97" s="40"/>
      <c r="K97" s="41" t="s">
        <v>424</v>
      </c>
      <c r="L97" s="153"/>
      <c r="M97" s="153"/>
      <c r="N97" s="21" t="str">
        <f>IF(L97="","0",VLOOKUP(L97,Points!$U$3:$V$102,2))</f>
        <v>0</v>
      </c>
      <c r="O97" s="42"/>
      <c r="P97" s="36"/>
      <c r="Q97" s="21" t="str">
        <f>IF(P97="","0",VLOOKUP(P97,Points!$Q$3:$R$102,2,FALSE))</f>
        <v>0</v>
      </c>
      <c r="R97" s="21"/>
      <c r="S97" s="35"/>
      <c r="T97" s="28" t="str">
        <f>IF(S97="","0",VLOOKUP(S97,Points!$AC$3:$AD$102,2,FALSE))</f>
        <v>0</v>
      </c>
      <c r="U97" s="40"/>
      <c r="V97" s="76"/>
      <c r="W97" s="76"/>
      <c r="X97" s="76"/>
      <c r="Y97" s="50"/>
    </row>
    <row r="98" spans="1:25" ht="12.75" customHeight="1">
      <c r="A98" s="49"/>
      <c r="B98" s="75" t="str">
        <f>IF(V89&gt;Points!$A$17,"Elite","Core")</f>
        <v>Core</v>
      </c>
      <c r="C98" s="26"/>
      <c r="D98" s="159"/>
      <c r="E98" s="160"/>
      <c r="F98" s="160"/>
      <c r="G98" s="161"/>
      <c r="H98" s="21" t="str">
        <f>IF(D98="","0",VLOOKUP(D98,Points!$Y$3:$Z$102,2,FALSE))</f>
        <v>0</v>
      </c>
      <c r="I98" s="26"/>
      <c r="J98" s="40"/>
      <c r="K98" s="41" t="s">
        <v>425</v>
      </c>
      <c r="L98" s="153"/>
      <c r="M98" s="153"/>
      <c r="N98" s="21" t="str">
        <f>IF(L98="","0",ROUNDUP((VLOOKUP(L98,Points!$U$3:$V$102,2)/2),0))</f>
        <v>0</v>
      </c>
      <c r="O98" s="42"/>
      <c r="P98" s="36"/>
      <c r="Q98" s="21" t="str">
        <f>IF(P98="","0",VLOOKUP(P98,Points!$Q$3:$R$102,2,FALSE))</f>
        <v>0</v>
      </c>
      <c r="R98" s="21"/>
      <c r="S98" s="35"/>
      <c r="T98" s="28" t="str">
        <f>IF(S98="","0",VLOOKUP(S98,Points!$AC$3:$AD$102,2,FALSE))</f>
        <v>0</v>
      </c>
      <c r="U98" s="40"/>
      <c r="V98" s="76"/>
      <c r="W98" s="76"/>
      <c r="X98" s="76"/>
      <c r="Y98" s="50"/>
    </row>
    <row r="99" spans="1:25" ht="12.75" customHeight="1">
      <c r="A99" s="51"/>
      <c r="B99" s="81"/>
      <c r="C99" s="53"/>
      <c r="D99" s="53"/>
      <c r="E99" s="53"/>
      <c r="F99" s="53"/>
      <c r="G99" s="53"/>
      <c r="H99" s="53"/>
      <c r="I99" s="53"/>
      <c r="J99" s="52"/>
      <c r="K99" s="52"/>
      <c r="L99" s="54"/>
      <c r="M99" s="54"/>
      <c r="N99" s="54"/>
      <c r="O99" s="54"/>
      <c r="P99" s="80"/>
      <c r="Q99" s="52"/>
      <c r="R99" s="52"/>
      <c r="S99" s="52"/>
      <c r="T99" s="52"/>
      <c r="U99" s="52"/>
      <c r="V99" s="52"/>
      <c r="W99" s="54"/>
      <c r="X99" s="54"/>
      <c r="Y99" s="55"/>
    </row>
    <row r="101" spans="1:25" ht="12.75">
      <c r="A101" s="43"/>
      <c r="B101" s="44"/>
      <c r="C101" s="45"/>
      <c r="D101" s="45"/>
      <c r="E101" s="45"/>
      <c r="F101" s="45"/>
      <c r="G101" s="45"/>
      <c r="H101" s="45"/>
      <c r="I101" s="45"/>
      <c r="J101" s="46"/>
      <c r="K101" s="46"/>
      <c r="L101" s="45"/>
      <c r="M101" s="45"/>
      <c r="N101" s="45"/>
      <c r="O101" s="44"/>
      <c r="P101" s="79"/>
      <c r="Q101" s="47"/>
      <c r="R101" s="47"/>
      <c r="S101" s="47"/>
      <c r="T101" s="47"/>
      <c r="U101" s="47"/>
      <c r="V101" s="46"/>
      <c r="W101" s="44"/>
      <c r="X101" s="44"/>
      <c r="Y101" s="48"/>
    </row>
    <row r="102" spans="1:25" ht="12.75" customHeight="1">
      <c r="A102" s="49"/>
      <c r="B102" s="57" t="s">
        <v>413</v>
      </c>
      <c r="C102" s="8" t="s">
        <v>1</v>
      </c>
      <c r="D102" s="8" t="s">
        <v>414</v>
      </c>
      <c r="E102" s="8" t="s">
        <v>3</v>
      </c>
      <c r="F102" s="8" t="s">
        <v>415</v>
      </c>
      <c r="G102" s="8" t="s">
        <v>416</v>
      </c>
      <c r="H102" s="8" t="s">
        <v>417</v>
      </c>
      <c r="I102" s="8" t="s">
        <v>418</v>
      </c>
      <c r="J102" s="21" t="s">
        <v>8</v>
      </c>
      <c r="K102" s="25"/>
      <c r="L102" s="58" t="s">
        <v>420</v>
      </c>
      <c r="M102" s="8"/>
      <c r="N102" s="8" t="s">
        <v>24</v>
      </c>
      <c r="O102" s="21"/>
      <c r="P102" s="58" t="s">
        <v>430</v>
      </c>
      <c r="Q102" s="21" t="s">
        <v>8</v>
      </c>
      <c r="R102" s="21"/>
      <c r="S102" s="59" t="s">
        <v>48</v>
      </c>
      <c r="T102" s="21" t="s">
        <v>8</v>
      </c>
      <c r="U102" s="26"/>
      <c r="V102" s="38" t="s">
        <v>0</v>
      </c>
      <c r="W102" s="158" t="s">
        <v>433</v>
      </c>
      <c r="X102" s="158" t="s">
        <v>434</v>
      </c>
      <c r="Y102" s="50"/>
    </row>
    <row r="103" spans="1:25" ht="12.75">
      <c r="A103" s="83">
        <v>1</v>
      </c>
      <c r="B103" s="39"/>
      <c r="C103" s="11"/>
      <c r="D103" s="9"/>
      <c r="E103" s="9"/>
      <c r="F103" s="9"/>
      <c r="G103" s="11"/>
      <c r="H103" s="11"/>
      <c r="I103" s="11"/>
      <c r="J103" s="21">
        <f>VLOOKUP(C103,Points!$A$3:$H$15,2)+VLOOKUP(D103,Points!$A$3:$H$15,3)+VLOOKUP(E103,Points!$A$3:$H$15,4)+VLOOKUP(F103,Points!$A$3:$H$15,5)+VLOOKUP(G103,Points!$A$3:$H$15,6)+VLOOKUP(H103,Points!$A$3:$H$15,7)+VLOOKUP(I103,Points!$A$3:$H$15,8)</f>
        <v>0</v>
      </c>
      <c r="K103" s="25"/>
      <c r="L103" s="58" t="s">
        <v>419</v>
      </c>
      <c r="M103" s="9"/>
      <c r="N103" s="8">
        <f>SUM(M103:M105)+(IF(S103="Figurine Large","1",IF(S104="Figurine Large","1",IF(S105="Figurine Large","1",IF(S106="Figurine Large","1","0")))))</f>
        <v>0</v>
      </c>
      <c r="O103" s="21"/>
      <c r="P103" s="36"/>
      <c r="Q103" s="21" t="str">
        <f>IF(P103="","0",VLOOKUP(P103,Points!$Q$3:$R$102,2,FALSE))</f>
        <v>0</v>
      </c>
      <c r="R103" s="21"/>
      <c r="S103" s="35"/>
      <c r="T103" s="21" t="str">
        <f>IF(S103="","0",VLOOKUP(S103,Points!$M$3:$N$102,2,FALSE))</f>
        <v>0</v>
      </c>
      <c r="U103" s="26"/>
      <c r="V103" s="70">
        <f>SUM(J103:J105)+SUM(H109:H112)+N105+SUM(N109:N112)+SUM(Q103:Q106)+SUM(Q109:Q112)+SUM(T103:T106)+SUM(T109:T112)</f>
        <v>0</v>
      </c>
      <c r="W103" s="158"/>
      <c r="X103" s="158"/>
      <c r="Y103" s="50"/>
    </row>
    <row r="104" spans="1:25" ht="12.75">
      <c r="A104" s="83">
        <v>2</v>
      </c>
      <c r="B104" s="39"/>
      <c r="C104" s="19"/>
      <c r="D104" s="18"/>
      <c r="E104" s="9"/>
      <c r="F104" s="10"/>
      <c r="G104" s="12"/>
      <c r="H104" s="13"/>
      <c r="I104" s="14"/>
      <c r="J104" s="21">
        <f>VLOOKUP(D104,Points!$A$3:$H$15,3)+VLOOKUP(E104,Points!$A$3:$H$15,4)+VLOOKUP(F104,Points!$A$3:$H$15,5)</f>
        <v>0</v>
      </c>
      <c r="K104" s="25"/>
      <c r="L104" s="58" t="s">
        <v>243</v>
      </c>
      <c r="M104" s="9"/>
      <c r="N104" s="21" t="s">
        <v>8</v>
      </c>
      <c r="O104" s="21"/>
      <c r="P104" s="36"/>
      <c r="Q104" s="21" t="str">
        <f>IF(P104="","0",VLOOKUP(P104,Points!$Q$3:$R$102,2,FALSE))</f>
        <v>0</v>
      </c>
      <c r="R104" s="21"/>
      <c r="S104" s="35"/>
      <c r="T104" s="21" t="str">
        <f>IF(S104="","0",VLOOKUP(S104,Points!$M$3:$N$102,2,FALSE))</f>
        <v>0</v>
      </c>
      <c r="U104" s="26"/>
      <c r="V104" s="25"/>
      <c r="W104" s="158"/>
      <c r="X104" s="158"/>
      <c r="Y104" s="50"/>
    </row>
    <row r="105" spans="1:25" ht="12.75">
      <c r="A105" s="84">
        <v>3</v>
      </c>
      <c r="B105" s="39"/>
      <c r="C105" s="20"/>
      <c r="D105" s="18"/>
      <c r="E105" s="9"/>
      <c r="F105" s="10"/>
      <c r="G105" s="15"/>
      <c r="H105" s="16"/>
      <c r="I105" s="17"/>
      <c r="J105" s="21">
        <f>VLOOKUP(C105,Points!$A$3:$H$15,2)+VLOOKUP(D105,Points!$A$3:$H$15,3)+VLOOKUP(E105,Points!$A$3:$H$15,4)+VLOOKUP(F105,Points!$A$3:$H$15,5)+VLOOKUP(G105,Points!$A$3:$H$15,6)+VLOOKUP(H105,Points!$A$3:$H$15,7)+VLOOKUP(I105,Points!$A$3:$H$15,8)</f>
        <v>0</v>
      </c>
      <c r="K105" s="25"/>
      <c r="L105" s="58" t="s">
        <v>421</v>
      </c>
      <c r="M105" s="9"/>
      <c r="N105" s="21">
        <f>VLOOKUP(M103,Points!$A$3:$J$15,10)+IF(M104="","0",Points!$J$17)+IF(M105="","0",Points!$J$18)+IF(M106="","0",Points!$J$19)</f>
        <v>0</v>
      </c>
      <c r="O105" s="25"/>
      <c r="P105" s="36"/>
      <c r="Q105" s="21" t="str">
        <f>IF(P105="","0",VLOOKUP(P105,Points!$Q$3:$R$102,2,FALSE))</f>
        <v>0</v>
      </c>
      <c r="R105" s="21"/>
      <c r="S105" s="35"/>
      <c r="T105" s="21" t="str">
        <f>IF(S105="","0",VLOOKUP(S105,Points!$M$3:$N$102,2,FALSE))</f>
        <v>0</v>
      </c>
      <c r="U105" s="26"/>
      <c r="V105" s="40"/>
      <c r="W105" s="158"/>
      <c r="X105" s="158"/>
      <c r="Y105" s="50"/>
    </row>
    <row r="106" spans="1:25" ht="12.75">
      <c r="A106" s="76"/>
      <c r="B106" s="76"/>
      <c r="C106" s="76"/>
      <c r="D106" s="76"/>
      <c r="E106" s="76"/>
      <c r="F106" s="76"/>
      <c r="G106" s="76"/>
      <c r="H106" s="76"/>
      <c r="I106" s="76"/>
      <c r="J106" s="25"/>
      <c r="K106" s="25"/>
      <c r="L106" s="111" t="s">
        <v>422</v>
      </c>
      <c r="M106" s="73" t="str">
        <f>(IF(S103="Large Model","Yes",IF(S104="Large Model","Yes",IF(S105="Large Model","Yes",IF(S106="Large Model","Yes","No")))))</f>
        <v>No</v>
      </c>
      <c r="N106" s="25"/>
      <c r="O106" s="25"/>
      <c r="P106" s="36"/>
      <c r="Q106" s="21" t="str">
        <f>IF(P106="","0",VLOOKUP(P106,Points!$Q$3:$R$102,2,FALSE))</f>
        <v>0</v>
      </c>
      <c r="R106" s="21"/>
      <c r="S106" s="35"/>
      <c r="T106" s="21" t="str">
        <f>IF(S106="","0",VLOOKUP(S106,Points!$M$3:$N$102,2,FALSE))</f>
        <v>0</v>
      </c>
      <c r="U106" s="26"/>
      <c r="V106" s="40"/>
      <c r="W106" s="8"/>
      <c r="X106" s="56">
        <f>SUM(V103*W106)</f>
        <v>0</v>
      </c>
      <c r="Y106" s="50"/>
    </row>
    <row r="107" spans="1:25" ht="12.75">
      <c r="A107" s="49"/>
      <c r="B107" s="154"/>
      <c r="C107" s="26"/>
      <c r="D107" s="26"/>
      <c r="E107" s="26"/>
      <c r="F107" s="26"/>
      <c r="G107" s="26"/>
      <c r="H107" s="26"/>
      <c r="I107" s="26"/>
      <c r="J107" s="25"/>
      <c r="K107" s="25"/>
      <c r="L107" s="26"/>
      <c r="M107" s="26"/>
      <c r="N107" s="26"/>
      <c r="O107" s="26"/>
      <c r="P107" s="75"/>
      <c r="Q107" s="25"/>
      <c r="R107" s="25"/>
      <c r="S107" s="25"/>
      <c r="T107" s="25"/>
      <c r="U107" s="25"/>
      <c r="V107" s="25"/>
      <c r="W107" s="26"/>
      <c r="X107" s="42"/>
      <c r="Y107" s="50"/>
    </row>
    <row r="108" spans="1:25" ht="12.75">
      <c r="A108" s="49"/>
      <c r="B108" s="155"/>
      <c r="C108" s="26"/>
      <c r="D108" s="162" t="s">
        <v>398</v>
      </c>
      <c r="E108" s="163"/>
      <c r="F108" s="163"/>
      <c r="G108" s="164"/>
      <c r="H108" s="21" t="s">
        <v>8</v>
      </c>
      <c r="I108" s="26"/>
      <c r="J108" s="40"/>
      <c r="K108" s="40"/>
      <c r="L108" s="157" t="s">
        <v>423</v>
      </c>
      <c r="M108" s="157"/>
      <c r="N108" s="21" t="s">
        <v>8</v>
      </c>
      <c r="O108" s="42"/>
      <c r="P108" s="58" t="s">
        <v>432</v>
      </c>
      <c r="Q108" s="21" t="s">
        <v>8</v>
      </c>
      <c r="R108" s="21"/>
      <c r="S108" s="59" t="s">
        <v>431</v>
      </c>
      <c r="T108" s="77" t="s">
        <v>8</v>
      </c>
      <c r="U108" s="40"/>
      <c r="V108" s="76"/>
      <c r="W108" s="76"/>
      <c r="X108" s="76"/>
      <c r="Y108" s="50"/>
    </row>
    <row r="109" spans="1:25" ht="12.75" customHeight="1">
      <c r="A109" s="49"/>
      <c r="B109" s="155"/>
      <c r="C109" s="26"/>
      <c r="D109" s="159"/>
      <c r="E109" s="160"/>
      <c r="F109" s="160"/>
      <c r="G109" s="161"/>
      <c r="H109" s="21" t="str">
        <f>IF(D109="","0",VLOOKUP(D109,Points!$Y$3:$Z$102,2,FALSE))</f>
        <v>0</v>
      </c>
      <c r="I109" s="26"/>
      <c r="J109" s="40"/>
      <c r="K109" s="41" t="s">
        <v>424</v>
      </c>
      <c r="L109" s="153"/>
      <c r="M109" s="153"/>
      <c r="N109" s="21" t="str">
        <f>IF(L109="","0",VLOOKUP(L109,Points!$U$3:$V$102,2))</f>
        <v>0</v>
      </c>
      <c r="O109" s="42"/>
      <c r="P109" s="36"/>
      <c r="Q109" s="21" t="str">
        <f>IF(P109="","0",VLOOKUP(P109,Points!$Q$3:$R$102,2,FALSE))</f>
        <v>0</v>
      </c>
      <c r="R109" s="26"/>
      <c r="S109" s="35"/>
      <c r="T109" s="28" t="str">
        <f>IF(S109="","0",VLOOKUP(S109,Points!$AC$3:$AD$102,2,FALSE))</f>
        <v>0</v>
      </c>
      <c r="U109" s="40"/>
      <c r="V109" s="76"/>
      <c r="W109" s="76"/>
      <c r="X109" s="76"/>
      <c r="Y109" s="50"/>
    </row>
    <row r="110" spans="1:25" ht="12.75" customHeight="1">
      <c r="A110" s="49"/>
      <c r="B110" s="156"/>
      <c r="C110" s="26"/>
      <c r="D110" s="159"/>
      <c r="E110" s="160"/>
      <c r="F110" s="160"/>
      <c r="G110" s="161"/>
      <c r="H110" s="21" t="str">
        <f>IF(D110="","0",VLOOKUP(D110,Points!$Y$3:$Z$102,2,FALSE))</f>
        <v>0</v>
      </c>
      <c r="I110" s="26"/>
      <c r="J110" s="40"/>
      <c r="K110" s="41" t="s">
        <v>425</v>
      </c>
      <c r="L110" s="153"/>
      <c r="M110" s="153"/>
      <c r="N110" s="21" t="str">
        <f>IF(L110="","0",ROUNDUP((VLOOKUP(L110,Points!$U$3:$V$102,2)/2),0))</f>
        <v>0</v>
      </c>
      <c r="O110" s="42"/>
      <c r="P110" s="36"/>
      <c r="Q110" s="21" t="str">
        <f>IF(P110="","0",VLOOKUP(P110,Points!$Q$3:$R$102,2,FALSE))</f>
        <v>0</v>
      </c>
      <c r="R110" s="26"/>
      <c r="S110" s="35"/>
      <c r="T110" s="28" t="str">
        <f>IF(S110="","0",VLOOKUP(S110,Points!$AC$3:$AD$102,2,FALSE))</f>
        <v>0</v>
      </c>
      <c r="U110" s="40"/>
      <c r="V110" s="76"/>
      <c r="W110" s="76"/>
      <c r="X110" s="76"/>
      <c r="Y110" s="50"/>
    </row>
    <row r="111" spans="1:25" ht="12.75" customHeight="1">
      <c r="A111" s="49"/>
      <c r="B111" s="76"/>
      <c r="C111" s="26"/>
      <c r="D111" s="159"/>
      <c r="E111" s="160"/>
      <c r="F111" s="160"/>
      <c r="G111" s="161"/>
      <c r="H111" s="21" t="str">
        <f>IF(D111="","0",VLOOKUP(D111,Points!$Y$3:$Z$102,2,FALSE))</f>
        <v>0</v>
      </c>
      <c r="I111" s="26"/>
      <c r="J111" s="40"/>
      <c r="K111" s="41" t="s">
        <v>424</v>
      </c>
      <c r="L111" s="153"/>
      <c r="M111" s="153"/>
      <c r="N111" s="21" t="str">
        <f>IF(L111="","0",VLOOKUP(L111,Points!$U$3:$V$102,2))</f>
        <v>0</v>
      </c>
      <c r="O111" s="42"/>
      <c r="P111" s="36"/>
      <c r="Q111" s="21" t="str">
        <f>IF(P111="","0",VLOOKUP(P111,Points!$Q$3:$R$102,2,FALSE))</f>
        <v>0</v>
      </c>
      <c r="R111" s="21"/>
      <c r="S111" s="35"/>
      <c r="T111" s="28" t="str">
        <f>IF(S111="","0",VLOOKUP(S111,Points!$AC$3:$AD$102,2,FALSE))</f>
        <v>0</v>
      </c>
      <c r="U111" s="40"/>
      <c r="V111" s="76"/>
      <c r="W111" s="76"/>
      <c r="X111" s="76"/>
      <c r="Y111" s="50"/>
    </row>
    <row r="112" spans="1:25" ht="12.75" customHeight="1">
      <c r="A112" s="49"/>
      <c r="B112" s="75" t="str">
        <f>IF(V103&gt;Points!$A$17,"Elite","Core")</f>
        <v>Core</v>
      </c>
      <c r="C112" s="26"/>
      <c r="D112" s="159"/>
      <c r="E112" s="160"/>
      <c r="F112" s="160"/>
      <c r="G112" s="161"/>
      <c r="H112" s="21" t="str">
        <f>IF(D112="","0",VLOOKUP(D112,Points!$Y$3:$Z$102,2,FALSE))</f>
        <v>0</v>
      </c>
      <c r="I112" s="26"/>
      <c r="J112" s="40"/>
      <c r="K112" s="41" t="s">
        <v>425</v>
      </c>
      <c r="L112" s="153"/>
      <c r="M112" s="153"/>
      <c r="N112" s="21" t="str">
        <f>IF(L112="","0",ROUNDUP((VLOOKUP(L112,Points!$U$3:$V$102,2)/2),0))</f>
        <v>0</v>
      </c>
      <c r="O112" s="42"/>
      <c r="P112" s="36"/>
      <c r="Q112" s="21" t="str">
        <f>IF(P112="","0",VLOOKUP(P112,Points!$Q$3:$R$102,2,FALSE))</f>
        <v>0</v>
      </c>
      <c r="R112" s="21"/>
      <c r="S112" s="35"/>
      <c r="T112" s="28" t="str">
        <f>IF(S112="","0",VLOOKUP(S112,Points!$AC$3:$AD$102,2,FALSE))</f>
        <v>0</v>
      </c>
      <c r="U112" s="40"/>
      <c r="V112" s="76"/>
      <c r="W112" s="76"/>
      <c r="X112" s="76"/>
      <c r="Y112" s="50"/>
    </row>
    <row r="113" spans="1:25" ht="12.75" customHeight="1">
      <c r="A113" s="51"/>
      <c r="B113" s="81"/>
      <c r="C113" s="53"/>
      <c r="D113" s="53"/>
      <c r="E113" s="53"/>
      <c r="F113" s="53"/>
      <c r="G113" s="53"/>
      <c r="H113" s="53"/>
      <c r="I113" s="53"/>
      <c r="J113" s="52"/>
      <c r="K113" s="52"/>
      <c r="L113" s="54"/>
      <c r="M113" s="54"/>
      <c r="N113" s="54"/>
      <c r="O113" s="54"/>
      <c r="P113" s="80"/>
      <c r="Q113" s="52"/>
      <c r="R113" s="52"/>
      <c r="S113" s="52"/>
      <c r="T113" s="52"/>
      <c r="U113" s="52"/>
      <c r="V113" s="52"/>
      <c r="W113" s="54"/>
      <c r="X113" s="54"/>
      <c r="Y113" s="55"/>
    </row>
    <row r="114" ht="12.75" customHeight="1">
      <c r="B114" s="82"/>
    </row>
    <row r="115" spans="1:25" ht="12.75">
      <c r="A115" s="43"/>
      <c r="B115" s="44"/>
      <c r="C115" s="45"/>
      <c r="D115" s="45"/>
      <c r="E115" s="45"/>
      <c r="F115" s="45"/>
      <c r="G115" s="45"/>
      <c r="H115" s="45"/>
      <c r="I115" s="45"/>
      <c r="J115" s="46"/>
      <c r="K115" s="46"/>
      <c r="L115" s="45"/>
      <c r="M115" s="45"/>
      <c r="N115" s="45"/>
      <c r="O115" s="44"/>
      <c r="P115" s="79"/>
      <c r="Q115" s="47"/>
      <c r="R115" s="47"/>
      <c r="S115" s="47"/>
      <c r="T115" s="47"/>
      <c r="U115" s="47"/>
      <c r="V115" s="46"/>
      <c r="W115" s="44"/>
      <c r="X115" s="44"/>
      <c r="Y115" s="48"/>
    </row>
    <row r="116" spans="1:25" ht="12.75" customHeight="1">
      <c r="A116" s="49"/>
      <c r="B116" s="57" t="s">
        <v>413</v>
      </c>
      <c r="C116" s="8" t="s">
        <v>1</v>
      </c>
      <c r="D116" s="8" t="s">
        <v>414</v>
      </c>
      <c r="E116" s="8" t="s">
        <v>3</v>
      </c>
      <c r="F116" s="8" t="s">
        <v>415</v>
      </c>
      <c r="G116" s="8" t="s">
        <v>416</v>
      </c>
      <c r="H116" s="8" t="s">
        <v>417</v>
      </c>
      <c r="I116" s="8" t="s">
        <v>418</v>
      </c>
      <c r="J116" s="21" t="s">
        <v>8</v>
      </c>
      <c r="K116" s="25"/>
      <c r="L116" s="58" t="s">
        <v>420</v>
      </c>
      <c r="M116" s="8"/>
      <c r="N116" s="8" t="s">
        <v>24</v>
      </c>
      <c r="O116" s="21"/>
      <c r="P116" s="58" t="s">
        <v>430</v>
      </c>
      <c r="Q116" s="21" t="s">
        <v>8</v>
      </c>
      <c r="R116" s="21"/>
      <c r="S116" s="59" t="s">
        <v>48</v>
      </c>
      <c r="T116" s="21" t="s">
        <v>8</v>
      </c>
      <c r="U116" s="26"/>
      <c r="V116" s="38" t="s">
        <v>0</v>
      </c>
      <c r="W116" s="158" t="s">
        <v>433</v>
      </c>
      <c r="X116" s="158" t="s">
        <v>434</v>
      </c>
      <c r="Y116" s="50"/>
    </row>
    <row r="117" spans="1:25" ht="12.75">
      <c r="A117" s="83">
        <v>1</v>
      </c>
      <c r="B117" s="39"/>
      <c r="C117" s="11"/>
      <c r="D117" s="9"/>
      <c r="E117" s="9"/>
      <c r="F117" s="9"/>
      <c r="G117" s="11"/>
      <c r="H117" s="11"/>
      <c r="I117" s="11"/>
      <c r="J117" s="21">
        <f>VLOOKUP(C117,Points!$A$3:$H$15,2)+VLOOKUP(D117,Points!$A$3:$H$15,3)+VLOOKUP(E117,Points!$A$3:$H$15,4)+VLOOKUP(F117,Points!$A$3:$H$15,5)+VLOOKUP(G117,Points!$A$3:$H$15,6)+VLOOKUP(H117,Points!$A$3:$H$15,7)+VLOOKUP(I117,Points!$A$3:$H$15,8)</f>
        <v>0</v>
      </c>
      <c r="K117" s="25"/>
      <c r="L117" s="58" t="s">
        <v>419</v>
      </c>
      <c r="M117" s="9"/>
      <c r="N117" s="8">
        <f>SUM(M117:M119)+(IF(S117="Figurine Large","1",IF(S118="Figurine Large","1",IF(S119="Figurine Large","1",IF(S120="Figurine Large","1","0")))))</f>
        <v>0</v>
      </c>
      <c r="O117" s="21"/>
      <c r="P117" s="36"/>
      <c r="Q117" s="21" t="str">
        <f>IF(P117="","0",VLOOKUP(P117,Points!$Q$3:$R$102,2,FALSE))</f>
        <v>0</v>
      </c>
      <c r="R117" s="21"/>
      <c r="S117" s="35"/>
      <c r="T117" s="21" t="str">
        <f>IF(S117="","0",VLOOKUP(S117,Points!$M$3:$N$102,2,FALSE))</f>
        <v>0</v>
      </c>
      <c r="U117" s="26"/>
      <c r="V117" s="70">
        <f>SUM(J117:J119)+SUM(H123:H126)+N119+SUM(N123:N126)+SUM(Q117:Q120)+SUM(Q123:Q126)+SUM(T117:T120)+SUM(T123:T126)</f>
        <v>0</v>
      </c>
      <c r="W117" s="158"/>
      <c r="X117" s="158"/>
      <c r="Y117" s="50"/>
    </row>
    <row r="118" spans="1:25" ht="12.75">
      <c r="A118" s="83">
        <v>2</v>
      </c>
      <c r="B118" s="39"/>
      <c r="C118" s="19"/>
      <c r="D118" s="18"/>
      <c r="E118" s="9"/>
      <c r="F118" s="10"/>
      <c r="G118" s="12"/>
      <c r="H118" s="13"/>
      <c r="I118" s="14"/>
      <c r="J118" s="21">
        <f>VLOOKUP(D118,Points!$A$3:$H$15,3)+VLOOKUP(E118,Points!$A$3:$H$15,4)+VLOOKUP(F118,Points!$A$3:$H$15,5)</f>
        <v>0</v>
      </c>
      <c r="K118" s="25"/>
      <c r="L118" s="58" t="s">
        <v>243</v>
      </c>
      <c r="M118" s="9"/>
      <c r="N118" s="21" t="s">
        <v>8</v>
      </c>
      <c r="O118" s="21"/>
      <c r="P118" s="36"/>
      <c r="Q118" s="21" t="str">
        <f>IF(P118="","0",VLOOKUP(P118,Points!$Q$3:$R$102,2,FALSE))</f>
        <v>0</v>
      </c>
      <c r="R118" s="21"/>
      <c r="S118" s="35"/>
      <c r="T118" s="21" t="str">
        <f>IF(S118="","0",VLOOKUP(S118,Points!$M$3:$N$102,2,FALSE))</f>
        <v>0</v>
      </c>
      <c r="U118" s="26"/>
      <c r="V118" s="25"/>
      <c r="W118" s="158"/>
      <c r="X118" s="158"/>
      <c r="Y118" s="50"/>
    </row>
    <row r="119" spans="1:25" ht="12.75">
      <c r="A119" s="84">
        <v>3</v>
      </c>
      <c r="B119" s="39"/>
      <c r="C119" s="20"/>
      <c r="D119" s="18"/>
      <c r="E119" s="9"/>
      <c r="F119" s="10"/>
      <c r="G119" s="15"/>
      <c r="H119" s="16"/>
      <c r="I119" s="17"/>
      <c r="J119" s="21">
        <f>VLOOKUP(C119,Points!$A$3:$H$15,2)+VLOOKUP(D119,Points!$A$3:$H$15,3)+VLOOKUP(E119,Points!$A$3:$H$15,4)+VLOOKUP(F119,Points!$A$3:$H$15,5)+VLOOKUP(G119,Points!$A$3:$H$15,6)+VLOOKUP(H119,Points!$A$3:$H$15,7)+VLOOKUP(I119,Points!$A$3:$H$15,8)</f>
        <v>0</v>
      </c>
      <c r="K119" s="25"/>
      <c r="L119" s="58" t="s">
        <v>421</v>
      </c>
      <c r="M119" s="9"/>
      <c r="N119" s="21">
        <f>VLOOKUP(M117,Points!$A$3:$J$15,10)+IF(M118="","0",Points!$J$17)+IF(M119="","0",Points!$J$18)+IF(M120="","0",Points!$J$19)</f>
        <v>0</v>
      </c>
      <c r="O119" s="25"/>
      <c r="P119" s="36"/>
      <c r="Q119" s="21" t="str">
        <f>IF(P119="","0",VLOOKUP(P119,Points!$Q$3:$R$102,2,FALSE))</f>
        <v>0</v>
      </c>
      <c r="R119" s="21"/>
      <c r="S119" s="35"/>
      <c r="T119" s="21" t="str">
        <f>IF(S119="","0",VLOOKUP(S119,Points!$M$3:$N$102,2,FALSE))</f>
        <v>0</v>
      </c>
      <c r="U119" s="26"/>
      <c r="V119" s="40"/>
      <c r="W119" s="158"/>
      <c r="X119" s="158"/>
      <c r="Y119" s="50"/>
    </row>
    <row r="120" spans="1:25" ht="12.75">
      <c r="A120" s="76"/>
      <c r="B120" s="76"/>
      <c r="C120" s="76"/>
      <c r="D120" s="76"/>
      <c r="E120" s="76"/>
      <c r="F120" s="76"/>
      <c r="G120" s="76"/>
      <c r="H120" s="76"/>
      <c r="I120" s="76"/>
      <c r="J120" s="25"/>
      <c r="K120" s="25"/>
      <c r="L120" s="111" t="s">
        <v>422</v>
      </c>
      <c r="M120" s="73" t="str">
        <f>(IF(S117="Large Model","Yes",IF(S118="Large Model","Yes",IF(S119="Large Model","Yes",IF(S120="Large Model","Yes","No")))))</f>
        <v>No</v>
      </c>
      <c r="N120" s="25"/>
      <c r="O120" s="25"/>
      <c r="P120" s="36"/>
      <c r="Q120" s="21" t="str">
        <f>IF(P120="","0",VLOOKUP(P120,Points!$Q$3:$R$102,2,FALSE))</f>
        <v>0</v>
      </c>
      <c r="R120" s="21"/>
      <c r="S120" s="35"/>
      <c r="T120" s="21" t="str">
        <f>IF(S120="","0",VLOOKUP(S120,Points!$M$3:$N$102,2,FALSE))</f>
        <v>0</v>
      </c>
      <c r="U120" s="26"/>
      <c r="V120" s="40"/>
      <c r="W120" s="8"/>
      <c r="X120" s="56">
        <f>SUM(V117*W120)</f>
        <v>0</v>
      </c>
      <c r="Y120" s="50"/>
    </row>
    <row r="121" spans="1:25" ht="12.75">
      <c r="A121" s="49"/>
      <c r="B121" s="154"/>
      <c r="C121" s="26"/>
      <c r="D121" s="26"/>
      <c r="E121" s="26"/>
      <c r="F121" s="26"/>
      <c r="G121" s="26"/>
      <c r="H121" s="26"/>
      <c r="I121" s="26"/>
      <c r="J121" s="25"/>
      <c r="K121" s="25"/>
      <c r="L121" s="26"/>
      <c r="M121" s="26"/>
      <c r="N121" s="26"/>
      <c r="O121" s="26"/>
      <c r="P121" s="75"/>
      <c r="Q121" s="25"/>
      <c r="R121" s="25"/>
      <c r="S121" s="25"/>
      <c r="T121" s="25"/>
      <c r="U121" s="25"/>
      <c r="V121" s="25"/>
      <c r="W121" s="26"/>
      <c r="X121" s="42"/>
      <c r="Y121" s="50"/>
    </row>
    <row r="122" spans="1:25" ht="12.75">
      <c r="A122" s="49"/>
      <c r="B122" s="155"/>
      <c r="C122" s="26"/>
      <c r="D122" s="162" t="s">
        <v>398</v>
      </c>
      <c r="E122" s="163"/>
      <c r="F122" s="163"/>
      <c r="G122" s="164"/>
      <c r="H122" s="21" t="s">
        <v>8</v>
      </c>
      <c r="I122" s="26"/>
      <c r="J122" s="40"/>
      <c r="K122" s="40"/>
      <c r="L122" s="157" t="s">
        <v>423</v>
      </c>
      <c r="M122" s="157"/>
      <c r="N122" s="21" t="s">
        <v>8</v>
      </c>
      <c r="O122" s="42"/>
      <c r="P122" s="58" t="s">
        <v>432</v>
      </c>
      <c r="Q122" s="21" t="s">
        <v>8</v>
      </c>
      <c r="R122" s="21"/>
      <c r="S122" s="59" t="s">
        <v>431</v>
      </c>
      <c r="T122" s="77" t="s">
        <v>8</v>
      </c>
      <c r="U122" s="40"/>
      <c r="V122" s="76"/>
      <c r="W122" s="76"/>
      <c r="X122" s="76"/>
      <c r="Y122" s="50"/>
    </row>
    <row r="123" spans="1:25" ht="12.75" customHeight="1">
      <c r="A123" s="49"/>
      <c r="B123" s="155"/>
      <c r="C123" s="26"/>
      <c r="D123" s="159"/>
      <c r="E123" s="160"/>
      <c r="F123" s="160"/>
      <c r="G123" s="161"/>
      <c r="H123" s="21" t="str">
        <f>IF(D123="","0",VLOOKUP(D123,Points!$Y$3:$Z$102,2,FALSE))</f>
        <v>0</v>
      </c>
      <c r="I123" s="26"/>
      <c r="J123" s="40"/>
      <c r="K123" s="41" t="s">
        <v>424</v>
      </c>
      <c r="L123" s="153"/>
      <c r="M123" s="153"/>
      <c r="N123" s="21" t="str">
        <f>IF(L123="","0",VLOOKUP(L123,Points!$U$3:$V$102,2))</f>
        <v>0</v>
      </c>
      <c r="O123" s="42"/>
      <c r="P123" s="36"/>
      <c r="Q123" s="21" t="str">
        <f>IF(P123="","0",VLOOKUP(P123,Points!$Q$3:$R$102,2,FALSE))</f>
        <v>0</v>
      </c>
      <c r="R123" s="26"/>
      <c r="S123" s="35"/>
      <c r="T123" s="28" t="str">
        <f>IF(S123="","0",VLOOKUP(S123,Points!$AC$3:$AD$102,2,FALSE))</f>
        <v>0</v>
      </c>
      <c r="U123" s="40"/>
      <c r="V123" s="76"/>
      <c r="W123" s="76"/>
      <c r="X123" s="76"/>
      <c r="Y123" s="50"/>
    </row>
    <row r="124" spans="1:25" ht="12.75" customHeight="1">
      <c r="A124" s="49"/>
      <c r="B124" s="156"/>
      <c r="C124" s="26"/>
      <c r="D124" s="159"/>
      <c r="E124" s="160"/>
      <c r="F124" s="160"/>
      <c r="G124" s="161"/>
      <c r="H124" s="21" t="str">
        <f>IF(D124="","0",VLOOKUP(D124,Points!$Y$3:$Z$102,2,FALSE))</f>
        <v>0</v>
      </c>
      <c r="I124" s="26"/>
      <c r="J124" s="40"/>
      <c r="K124" s="41" t="s">
        <v>425</v>
      </c>
      <c r="L124" s="153"/>
      <c r="M124" s="153"/>
      <c r="N124" s="21" t="str">
        <f>IF(L124="","0",ROUNDUP((VLOOKUP(L124,Points!$U$3:$V$102,2)/2),0))</f>
        <v>0</v>
      </c>
      <c r="O124" s="42"/>
      <c r="P124" s="36"/>
      <c r="Q124" s="21" t="str">
        <f>IF(P124="","0",VLOOKUP(P124,Points!$Q$3:$R$102,2,FALSE))</f>
        <v>0</v>
      </c>
      <c r="R124" s="26"/>
      <c r="S124" s="35"/>
      <c r="T124" s="28" t="str">
        <f>IF(S124="","0",VLOOKUP(S124,Points!$AC$3:$AD$102,2,FALSE))</f>
        <v>0</v>
      </c>
      <c r="U124" s="40"/>
      <c r="V124" s="76"/>
      <c r="W124" s="76"/>
      <c r="X124" s="76"/>
      <c r="Y124" s="50"/>
    </row>
    <row r="125" spans="1:25" ht="12.75" customHeight="1">
      <c r="A125" s="49"/>
      <c r="B125" s="76"/>
      <c r="C125" s="26"/>
      <c r="D125" s="159"/>
      <c r="E125" s="160"/>
      <c r="F125" s="160"/>
      <c r="G125" s="161"/>
      <c r="H125" s="21" t="str">
        <f>IF(D125="","0",VLOOKUP(D125,Points!$Y$3:$Z$102,2,FALSE))</f>
        <v>0</v>
      </c>
      <c r="I125" s="26"/>
      <c r="J125" s="40"/>
      <c r="K125" s="41" t="s">
        <v>424</v>
      </c>
      <c r="L125" s="153"/>
      <c r="M125" s="153"/>
      <c r="N125" s="21" t="str">
        <f>IF(L125="","0",VLOOKUP(L125,Points!$U$3:$V$102,2))</f>
        <v>0</v>
      </c>
      <c r="O125" s="42"/>
      <c r="P125" s="36"/>
      <c r="Q125" s="21" t="str">
        <f>IF(P125="","0",VLOOKUP(P125,Points!$Q$3:$R$102,2,FALSE))</f>
        <v>0</v>
      </c>
      <c r="R125" s="21"/>
      <c r="S125" s="35"/>
      <c r="T125" s="28" t="str">
        <f>IF(S125="","0",VLOOKUP(S125,Points!$AC$3:$AD$102,2,FALSE))</f>
        <v>0</v>
      </c>
      <c r="U125" s="40"/>
      <c r="V125" s="76"/>
      <c r="W125" s="76"/>
      <c r="X125" s="76"/>
      <c r="Y125" s="50"/>
    </row>
    <row r="126" spans="1:25" ht="12.75" customHeight="1">
      <c r="A126" s="49"/>
      <c r="B126" s="75" t="str">
        <f>IF(V117&gt;Points!$A$17,"Elite","Core")</f>
        <v>Core</v>
      </c>
      <c r="C126" s="26"/>
      <c r="D126" s="159"/>
      <c r="E126" s="160"/>
      <c r="F126" s="160"/>
      <c r="G126" s="161"/>
      <c r="H126" s="21" t="str">
        <f>IF(D126="","0",VLOOKUP(D126,Points!$Y$3:$Z$102,2,FALSE))</f>
        <v>0</v>
      </c>
      <c r="I126" s="26"/>
      <c r="J126" s="40"/>
      <c r="K126" s="41" t="s">
        <v>425</v>
      </c>
      <c r="L126" s="153"/>
      <c r="M126" s="153"/>
      <c r="N126" s="21" t="str">
        <f>IF(L126="","0",ROUNDUP((VLOOKUP(L126,Points!$U$3:$V$102,2)/2),0))</f>
        <v>0</v>
      </c>
      <c r="O126" s="42"/>
      <c r="P126" s="36"/>
      <c r="Q126" s="21" t="str">
        <f>IF(P126="","0",VLOOKUP(P126,Points!$Q$3:$R$102,2,FALSE))</f>
        <v>0</v>
      </c>
      <c r="R126" s="21"/>
      <c r="S126" s="35"/>
      <c r="T126" s="28" t="str">
        <f>IF(S126="","0",VLOOKUP(S126,Points!$AC$3:$AD$102,2,FALSE))</f>
        <v>0</v>
      </c>
      <c r="U126" s="40"/>
      <c r="V126" s="76"/>
      <c r="W126" s="76"/>
      <c r="X126" s="76"/>
      <c r="Y126" s="50"/>
    </row>
    <row r="127" spans="1:25" ht="12.75" customHeight="1">
      <c r="A127" s="51"/>
      <c r="B127" s="81"/>
      <c r="C127" s="53"/>
      <c r="D127" s="53"/>
      <c r="E127" s="53"/>
      <c r="F127" s="53"/>
      <c r="G127" s="53"/>
      <c r="H127" s="53"/>
      <c r="I127" s="53"/>
      <c r="J127" s="52"/>
      <c r="K127" s="52"/>
      <c r="L127" s="54"/>
      <c r="M127" s="54"/>
      <c r="N127" s="54"/>
      <c r="O127" s="54"/>
      <c r="P127" s="80"/>
      <c r="Q127" s="52"/>
      <c r="R127" s="52"/>
      <c r="S127" s="52"/>
      <c r="T127" s="52"/>
      <c r="U127" s="52"/>
      <c r="V127" s="52"/>
      <c r="W127" s="54"/>
      <c r="X127" s="54"/>
      <c r="Y127" s="55"/>
    </row>
  </sheetData>
  <sheetProtection/>
  <mergeCells count="117">
    <mergeCell ref="W4:W7"/>
    <mergeCell ref="X4:X7"/>
    <mergeCell ref="B9:B12"/>
    <mergeCell ref="D10:G10"/>
    <mergeCell ref="L10:M10"/>
    <mergeCell ref="D11:G11"/>
    <mergeCell ref="L11:M11"/>
    <mergeCell ref="D12:G12"/>
    <mergeCell ref="L12:M12"/>
    <mergeCell ref="D13:G13"/>
    <mergeCell ref="L13:M13"/>
    <mergeCell ref="D14:G14"/>
    <mergeCell ref="L14:M14"/>
    <mergeCell ref="W18:W21"/>
    <mergeCell ref="X18:X21"/>
    <mergeCell ref="B23:B26"/>
    <mergeCell ref="D24:G24"/>
    <mergeCell ref="L24:M24"/>
    <mergeCell ref="D25:G25"/>
    <mergeCell ref="L25:M25"/>
    <mergeCell ref="D26:G26"/>
    <mergeCell ref="L26:M26"/>
    <mergeCell ref="D27:G27"/>
    <mergeCell ref="L27:M27"/>
    <mergeCell ref="D28:G28"/>
    <mergeCell ref="L28:M28"/>
    <mergeCell ref="W32:W35"/>
    <mergeCell ref="X32:X35"/>
    <mergeCell ref="B37:B40"/>
    <mergeCell ref="D38:G38"/>
    <mergeCell ref="L38:M38"/>
    <mergeCell ref="D39:G39"/>
    <mergeCell ref="L39:M39"/>
    <mergeCell ref="D40:G40"/>
    <mergeCell ref="L40:M40"/>
    <mergeCell ref="D41:G41"/>
    <mergeCell ref="L41:M41"/>
    <mergeCell ref="D42:G42"/>
    <mergeCell ref="L42:M42"/>
    <mergeCell ref="W46:W49"/>
    <mergeCell ref="X46:X49"/>
    <mergeCell ref="B51:B54"/>
    <mergeCell ref="D52:G52"/>
    <mergeCell ref="L52:M52"/>
    <mergeCell ref="D53:G53"/>
    <mergeCell ref="L53:M53"/>
    <mergeCell ref="D54:G54"/>
    <mergeCell ref="L54:M54"/>
    <mergeCell ref="D55:G55"/>
    <mergeCell ref="L55:M55"/>
    <mergeCell ref="D56:G56"/>
    <mergeCell ref="L56:M56"/>
    <mergeCell ref="W60:W63"/>
    <mergeCell ref="X60:X63"/>
    <mergeCell ref="B65:B68"/>
    <mergeCell ref="D66:G66"/>
    <mergeCell ref="L66:M66"/>
    <mergeCell ref="D67:G67"/>
    <mergeCell ref="L67:M67"/>
    <mergeCell ref="D68:G68"/>
    <mergeCell ref="L68:M68"/>
    <mergeCell ref="D69:G69"/>
    <mergeCell ref="L69:M69"/>
    <mergeCell ref="D70:G70"/>
    <mergeCell ref="L70:M70"/>
    <mergeCell ref="W74:W77"/>
    <mergeCell ref="X74:X77"/>
    <mergeCell ref="B79:B82"/>
    <mergeCell ref="D80:G80"/>
    <mergeCell ref="L80:M80"/>
    <mergeCell ref="D81:G81"/>
    <mergeCell ref="L81:M81"/>
    <mergeCell ref="D82:G82"/>
    <mergeCell ref="L82:M82"/>
    <mergeCell ref="D83:G83"/>
    <mergeCell ref="L83:M83"/>
    <mergeCell ref="D84:G84"/>
    <mergeCell ref="L84:M84"/>
    <mergeCell ref="W88:W91"/>
    <mergeCell ref="X88:X91"/>
    <mergeCell ref="B93:B96"/>
    <mergeCell ref="D94:G94"/>
    <mergeCell ref="L94:M94"/>
    <mergeCell ref="D95:G95"/>
    <mergeCell ref="L95:M95"/>
    <mergeCell ref="D96:G96"/>
    <mergeCell ref="L96:M96"/>
    <mergeCell ref="D97:G97"/>
    <mergeCell ref="L97:M97"/>
    <mergeCell ref="D98:G98"/>
    <mergeCell ref="L98:M98"/>
    <mergeCell ref="W102:W105"/>
    <mergeCell ref="X102:X105"/>
    <mergeCell ref="X116:X119"/>
    <mergeCell ref="B107:B110"/>
    <mergeCell ref="D108:G108"/>
    <mergeCell ref="L108:M108"/>
    <mergeCell ref="D109:G109"/>
    <mergeCell ref="L109:M109"/>
    <mergeCell ref="D110:G110"/>
    <mergeCell ref="L110:M110"/>
    <mergeCell ref="L124:M124"/>
    <mergeCell ref="D111:G111"/>
    <mergeCell ref="L111:M111"/>
    <mergeCell ref="D112:G112"/>
    <mergeCell ref="L112:M112"/>
    <mergeCell ref="W116:W119"/>
    <mergeCell ref="D125:G125"/>
    <mergeCell ref="L125:M125"/>
    <mergeCell ref="D126:G126"/>
    <mergeCell ref="L126:M126"/>
    <mergeCell ref="B121:B124"/>
    <mergeCell ref="D122:G122"/>
    <mergeCell ref="L122:M122"/>
    <mergeCell ref="D123:G123"/>
    <mergeCell ref="L123:M123"/>
    <mergeCell ref="D124:G12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.57421875" style="123" customWidth="1"/>
    <col min="2" max="2" width="18.00390625" style="123" bestFit="1" customWidth="1"/>
    <col min="3" max="9" width="4.7109375" style="125" customWidth="1"/>
    <col min="10" max="10" width="8.421875" style="123" customWidth="1"/>
    <col min="11" max="11" width="13.28125" style="125" bestFit="1" customWidth="1"/>
    <col min="12" max="12" width="4.00390625" style="123" customWidth="1"/>
    <col min="13" max="16384" width="11.421875" style="124" customWidth="1"/>
  </cols>
  <sheetData>
    <row r="2" spans="2:11" ht="18">
      <c r="B2" s="165" t="s">
        <v>458</v>
      </c>
      <c r="C2" s="166"/>
      <c r="D2" s="166"/>
      <c r="E2" s="166"/>
      <c r="F2" s="166"/>
      <c r="G2" s="166"/>
      <c r="H2" s="166"/>
      <c r="I2" s="166"/>
      <c r="J2" s="166"/>
      <c r="K2" s="167"/>
    </row>
    <row r="4" spans="2:11" ht="12.75">
      <c r="B4" s="126" t="s">
        <v>413</v>
      </c>
      <c r="C4" s="127" t="s">
        <v>1</v>
      </c>
      <c r="D4" s="127" t="s">
        <v>414</v>
      </c>
      <c r="E4" s="127" t="s">
        <v>3</v>
      </c>
      <c r="F4" s="127" t="s">
        <v>415</v>
      </c>
      <c r="G4" s="127" t="s">
        <v>416</v>
      </c>
      <c r="H4" s="127" t="s">
        <v>417</v>
      </c>
      <c r="I4" s="127" t="s">
        <v>418</v>
      </c>
      <c r="J4" s="127" t="s">
        <v>435</v>
      </c>
      <c r="K4" s="127" t="s">
        <v>195</v>
      </c>
    </row>
    <row r="5" spans="2:11" ht="12.75">
      <c r="B5" s="128" t="s">
        <v>437</v>
      </c>
      <c r="C5" s="129">
        <v>8</v>
      </c>
      <c r="D5" s="129">
        <v>3</v>
      </c>
      <c r="E5" s="129">
        <v>3</v>
      </c>
      <c r="F5" s="129">
        <v>3</v>
      </c>
      <c r="G5" s="129">
        <v>3</v>
      </c>
      <c r="H5" s="129">
        <v>1</v>
      </c>
      <c r="I5" s="129">
        <v>5</v>
      </c>
      <c r="J5" s="130">
        <v>11</v>
      </c>
      <c r="K5" s="129">
        <v>35</v>
      </c>
    </row>
    <row r="6" spans="1:12" s="134" customFormat="1" ht="12.75">
      <c r="A6" s="131"/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1"/>
    </row>
    <row r="7" spans="2:11" ht="12.75">
      <c r="B7" s="126" t="s">
        <v>413</v>
      </c>
      <c r="C7" s="127" t="s">
        <v>1</v>
      </c>
      <c r="D7" s="127" t="s">
        <v>414</v>
      </c>
      <c r="E7" s="127" t="s">
        <v>3</v>
      </c>
      <c r="F7" s="127" t="s">
        <v>415</v>
      </c>
      <c r="G7" s="127" t="s">
        <v>416</v>
      </c>
      <c r="H7" s="127" t="s">
        <v>417</v>
      </c>
      <c r="I7" s="127" t="s">
        <v>418</v>
      </c>
      <c r="J7" s="127" t="s">
        <v>435</v>
      </c>
      <c r="K7" s="127" t="s">
        <v>195</v>
      </c>
    </row>
    <row r="8" spans="2:11" ht="12.75">
      <c r="B8" s="128" t="s">
        <v>438</v>
      </c>
      <c r="C8" s="129">
        <v>8</v>
      </c>
      <c r="D8" s="129">
        <v>4</v>
      </c>
      <c r="E8" s="129">
        <v>4</v>
      </c>
      <c r="F8" s="129">
        <v>4</v>
      </c>
      <c r="G8" s="129">
        <v>4</v>
      </c>
      <c r="H8" s="129">
        <v>1</v>
      </c>
      <c r="I8" s="129">
        <v>5</v>
      </c>
      <c r="J8" s="130">
        <v>20</v>
      </c>
      <c r="K8" s="129">
        <v>40</v>
      </c>
    </row>
    <row r="9" spans="2:11" ht="12.75">
      <c r="B9" s="135" t="s">
        <v>450</v>
      </c>
      <c r="C9" s="168" t="s">
        <v>368</v>
      </c>
      <c r="D9" s="169"/>
      <c r="E9" s="169"/>
      <c r="F9" s="169"/>
      <c r="G9" s="169"/>
      <c r="H9" s="169"/>
      <c r="I9" s="169"/>
      <c r="J9" s="169"/>
      <c r="K9" s="170"/>
    </row>
    <row r="10" spans="1:13" ht="14.25" customHeight="1">
      <c r="A10" s="131"/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1"/>
      <c r="M10" s="134"/>
    </row>
    <row r="11" spans="2:11" ht="12.75">
      <c r="B11" s="126" t="s">
        <v>413</v>
      </c>
      <c r="C11" s="127" t="s">
        <v>1</v>
      </c>
      <c r="D11" s="127" t="s">
        <v>414</v>
      </c>
      <c r="E11" s="127" t="s">
        <v>3</v>
      </c>
      <c r="F11" s="127" t="s">
        <v>415</v>
      </c>
      <c r="G11" s="127" t="s">
        <v>416</v>
      </c>
      <c r="H11" s="127" t="s">
        <v>417</v>
      </c>
      <c r="I11" s="127" t="s">
        <v>418</v>
      </c>
      <c r="J11" s="127" t="s">
        <v>435</v>
      </c>
      <c r="K11" s="127" t="s">
        <v>195</v>
      </c>
    </row>
    <row r="12" spans="2:11" ht="12.75">
      <c r="B12" s="128" t="s">
        <v>439</v>
      </c>
      <c r="C12" s="129">
        <v>8</v>
      </c>
      <c r="D12" s="129">
        <v>4</v>
      </c>
      <c r="E12" s="129">
        <v>4</v>
      </c>
      <c r="F12" s="129">
        <v>4</v>
      </c>
      <c r="G12" s="129">
        <v>4</v>
      </c>
      <c r="H12" s="129">
        <v>1</v>
      </c>
      <c r="I12" s="129">
        <v>5</v>
      </c>
      <c r="J12" s="130">
        <v>20</v>
      </c>
      <c r="K12" s="129">
        <v>40</v>
      </c>
    </row>
    <row r="13" spans="2:11" ht="12.75">
      <c r="B13" s="135" t="s">
        <v>450</v>
      </c>
      <c r="C13" s="168" t="s">
        <v>451</v>
      </c>
      <c r="D13" s="169"/>
      <c r="E13" s="169"/>
      <c r="F13" s="169"/>
      <c r="G13" s="169"/>
      <c r="H13" s="169"/>
      <c r="I13" s="169"/>
      <c r="J13" s="169"/>
      <c r="K13" s="170"/>
    </row>
    <row r="15" spans="2:11" ht="12.75">
      <c r="B15" s="126" t="s">
        <v>413</v>
      </c>
      <c r="C15" s="127" t="s">
        <v>1</v>
      </c>
      <c r="D15" s="127" t="s">
        <v>414</v>
      </c>
      <c r="E15" s="127" t="s">
        <v>3</v>
      </c>
      <c r="F15" s="127" t="s">
        <v>415</v>
      </c>
      <c r="G15" s="127" t="s">
        <v>416</v>
      </c>
      <c r="H15" s="127" t="s">
        <v>417</v>
      </c>
      <c r="I15" s="127" t="s">
        <v>418</v>
      </c>
      <c r="J15" s="127" t="s">
        <v>435</v>
      </c>
      <c r="K15" s="127" t="s">
        <v>195</v>
      </c>
    </row>
    <row r="16" spans="2:11" ht="12.75">
      <c r="B16" s="128" t="s">
        <v>440</v>
      </c>
      <c r="C16" s="129">
        <v>7</v>
      </c>
      <c r="D16" s="129">
        <v>4</v>
      </c>
      <c r="E16" s="129">
        <v>4</v>
      </c>
      <c r="F16" s="129">
        <v>4</v>
      </c>
      <c r="G16" s="129">
        <v>5</v>
      </c>
      <c r="H16" s="129">
        <v>1</v>
      </c>
      <c r="I16" s="129">
        <v>6</v>
      </c>
      <c r="J16" s="130">
        <v>23</v>
      </c>
      <c r="K16" s="129">
        <v>45</v>
      </c>
    </row>
    <row r="17" spans="2:11" ht="12.75">
      <c r="B17" s="135" t="s">
        <v>450</v>
      </c>
      <c r="C17" s="168" t="s">
        <v>383</v>
      </c>
      <c r="D17" s="169"/>
      <c r="E17" s="169"/>
      <c r="F17" s="169"/>
      <c r="G17" s="169"/>
      <c r="H17" s="169"/>
      <c r="I17" s="169"/>
      <c r="J17" s="169"/>
      <c r="K17" s="170"/>
    </row>
    <row r="19" spans="2:11" ht="12.75">
      <c r="B19" s="126" t="s">
        <v>413</v>
      </c>
      <c r="C19" s="127" t="s">
        <v>1</v>
      </c>
      <c r="D19" s="127" t="s">
        <v>414</v>
      </c>
      <c r="E19" s="127" t="s">
        <v>3</v>
      </c>
      <c r="F19" s="127" t="s">
        <v>415</v>
      </c>
      <c r="G19" s="127" t="s">
        <v>416</v>
      </c>
      <c r="H19" s="127" t="s">
        <v>417</v>
      </c>
      <c r="I19" s="127" t="s">
        <v>418</v>
      </c>
      <c r="J19" s="127" t="s">
        <v>435</v>
      </c>
      <c r="K19" s="127" t="s">
        <v>195</v>
      </c>
    </row>
    <row r="20" spans="2:11" ht="12.75">
      <c r="B20" s="128" t="s">
        <v>441</v>
      </c>
      <c r="C20" s="129">
        <v>9</v>
      </c>
      <c r="D20" s="129">
        <v>5</v>
      </c>
      <c r="E20" s="129">
        <v>5</v>
      </c>
      <c r="F20" s="129">
        <v>4</v>
      </c>
      <c r="G20" s="129">
        <v>4</v>
      </c>
      <c r="H20" s="129">
        <v>1</v>
      </c>
      <c r="I20" s="129">
        <v>6</v>
      </c>
      <c r="J20" s="130">
        <v>28</v>
      </c>
      <c r="K20" s="129">
        <v>50</v>
      </c>
    </row>
    <row r="21" spans="2:11" ht="12.75">
      <c r="B21" s="135" t="s">
        <v>450</v>
      </c>
      <c r="C21" s="171" t="s">
        <v>382</v>
      </c>
      <c r="D21" s="172"/>
      <c r="E21" s="172"/>
      <c r="F21" s="172"/>
      <c r="G21" s="172"/>
      <c r="H21" s="172"/>
      <c r="I21" s="172"/>
      <c r="J21" s="172"/>
      <c r="K21" s="173"/>
    </row>
    <row r="23" spans="2:11" ht="12.75">
      <c r="B23" s="126" t="s">
        <v>413</v>
      </c>
      <c r="C23" s="127" t="s">
        <v>1</v>
      </c>
      <c r="D23" s="127" t="s">
        <v>414</v>
      </c>
      <c r="E23" s="127" t="s">
        <v>3</v>
      </c>
      <c r="F23" s="127" t="s">
        <v>415</v>
      </c>
      <c r="G23" s="127" t="s">
        <v>416</v>
      </c>
      <c r="H23" s="127" t="s">
        <v>417</v>
      </c>
      <c r="I23" s="127" t="s">
        <v>418</v>
      </c>
      <c r="J23" s="127" t="s">
        <v>435</v>
      </c>
      <c r="K23" s="127" t="s">
        <v>195</v>
      </c>
    </row>
    <row r="24" spans="2:11" ht="12.75">
      <c r="B24" s="128" t="s">
        <v>442</v>
      </c>
      <c r="C24" s="129">
        <v>8</v>
      </c>
      <c r="D24" s="129">
        <v>3</v>
      </c>
      <c r="E24" s="129">
        <v>4</v>
      </c>
      <c r="F24" s="129">
        <v>5</v>
      </c>
      <c r="G24" s="129">
        <v>4</v>
      </c>
      <c r="H24" s="129">
        <v>1</v>
      </c>
      <c r="I24" s="129">
        <v>5</v>
      </c>
      <c r="J24" s="130">
        <v>20</v>
      </c>
      <c r="K24" s="129">
        <v>40</v>
      </c>
    </row>
    <row r="25" spans="2:11" ht="12.75">
      <c r="B25" s="135" t="s">
        <v>450</v>
      </c>
      <c r="C25" s="171" t="s">
        <v>196</v>
      </c>
      <c r="D25" s="172"/>
      <c r="E25" s="172"/>
      <c r="F25" s="172"/>
      <c r="G25" s="172"/>
      <c r="H25" s="172"/>
      <c r="I25" s="172"/>
      <c r="J25" s="172"/>
      <c r="K25" s="173"/>
    </row>
    <row r="26" spans="2:11" ht="12.75">
      <c r="B26" s="136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2:11" ht="12.75">
      <c r="B27" s="126" t="s">
        <v>413</v>
      </c>
      <c r="C27" s="127" t="s">
        <v>1</v>
      </c>
      <c r="D27" s="127" t="s">
        <v>414</v>
      </c>
      <c r="E27" s="127" t="s">
        <v>3</v>
      </c>
      <c r="F27" s="127" t="s">
        <v>415</v>
      </c>
      <c r="G27" s="127" t="s">
        <v>416</v>
      </c>
      <c r="H27" s="127" t="s">
        <v>417</v>
      </c>
      <c r="I27" s="127" t="s">
        <v>418</v>
      </c>
      <c r="J27" s="127" t="s">
        <v>435</v>
      </c>
      <c r="K27" s="127" t="s">
        <v>195</v>
      </c>
    </row>
    <row r="28" spans="2:11" ht="12.75">
      <c r="B28" s="128" t="s">
        <v>443</v>
      </c>
      <c r="C28" s="129">
        <v>8</v>
      </c>
      <c r="D28" s="129">
        <v>3</v>
      </c>
      <c r="E28" s="129">
        <v>4</v>
      </c>
      <c r="F28" s="129">
        <v>5</v>
      </c>
      <c r="G28" s="129">
        <v>4</v>
      </c>
      <c r="H28" s="129">
        <v>1</v>
      </c>
      <c r="I28" s="129">
        <v>5</v>
      </c>
      <c r="J28" s="130">
        <v>21</v>
      </c>
      <c r="K28" s="129">
        <v>40</v>
      </c>
    </row>
    <row r="29" spans="2:11" ht="12.75">
      <c r="B29" s="135" t="s">
        <v>450</v>
      </c>
      <c r="C29" s="171" t="s">
        <v>452</v>
      </c>
      <c r="D29" s="172"/>
      <c r="E29" s="172"/>
      <c r="F29" s="172"/>
      <c r="G29" s="172"/>
      <c r="H29" s="172"/>
      <c r="I29" s="172"/>
      <c r="J29" s="172"/>
      <c r="K29" s="173"/>
    </row>
    <row r="30" spans="2:11" ht="12.75">
      <c r="B30" s="136"/>
      <c r="C30" s="133"/>
      <c r="D30" s="133"/>
      <c r="E30" s="133"/>
      <c r="F30" s="133"/>
      <c r="G30" s="133"/>
      <c r="H30" s="133"/>
      <c r="I30" s="133"/>
      <c r="J30" s="133"/>
      <c r="K30" s="133"/>
    </row>
    <row r="31" spans="2:11" ht="12.75">
      <c r="B31" s="126" t="s">
        <v>413</v>
      </c>
      <c r="C31" s="127" t="s">
        <v>1</v>
      </c>
      <c r="D31" s="127" t="s">
        <v>414</v>
      </c>
      <c r="E31" s="127" t="s">
        <v>3</v>
      </c>
      <c r="F31" s="127" t="s">
        <v>415</v>
      </c>
      <c r="G31" s="127" t="s">
        <v>416</v>
      </c>
      <c r="H31" s="127" t="s">
        <v>417</v>
      </c>
      <c r="I31" s="127" t="s">
        <v>418</v>
      </c>
      <c r="J31" s="127" t="s">
        <v>435</v>
      </c>
      <c r="K31" s="127" t="s">
        <v>195</v>
      </c>
    </row>
    <row r="32" spans="2:11" ht="12.75">
      <c r="B32" s="128" t="s">
        <v>444</v>
      </c>
      <c r="C32" s="129">
        <v>9</v>
      </c>
      <c r="D32" s="129">
        <v>3</v>
      </c>
      <c r="E32" s="129">
        <v>3</v>
      </c>
      <c r="F32" s="129">
        <v>3</v>
      </c>
      <c r="G32" s="129">
        <v>3</v>
      </c>
      <c r="H32" s="129">
        <v>1</v>
      </c>
      <c r="I32" s="129">
        <v>4</v>
      </c>
      <c r="J32" s="130">
        <v>15</v>
      </c>
      <c r="K32" s="129">
        <v>35</v>
      </c>
    </row>
    <row r="33" spans="2:11" ht="12.75">
      <c r="B33" s="135" t="s">
        <v>450</v>
      </c>
      <c r="C33" s="171" t="s">
        <v>380</v>
      </c>
      <c r="D33" s="172"/>
      <c r="E33" s="172"/>
      <c r="F33" s="172"/>
      <c r="G33" s="172"/>
      <c r="H33" s="172"/>
      <c r="I33" s="172"/>
      <c r="J33" s="172"/>
      <c r="K33" s="173"/>
    </row>
    <row r="34" spans="2:11" ht="12.75">
      <c r="B34" s="136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2:11" ht="12.75">
      <c r="B35" s="126" t="s">
        <v>413</v>
      </c>
      <c r="C35" s="127" t="s">
        <v>1</v>
      </c>
      <c r="D35" s="127" t="s">
        <v>414</v>
      </c>
      <c r="E35" s="127" t="s">
        <v>3</v>
      </c>
      <c r="F35" s="127" t="s">
        <v>415</v>
      </c>
      <c r="G35" s="127" t="s">
        <v>416</v>
      </c>
      <c r="H35" s="127" t="s">
        <v>417</v>
      </c>
      <c r="I35" s="127" t="s">
        <v>418</v>
      </c>
      <c r="J35" s="127" t="s">
        <v>435</v>
      </c>
      <c r="K35" s="127" t="s">
        <v>195</v>
      </c>
    </row>
    <row r="36" spans="2:11" ht="12.75">
      <c r="B36" s="128" t="s">
        <v>445</v>
      </c>
      <c r="C36" s="129">
        <v>9</v>
      </c>
      <c r="D36" s="129">
        <v>3</v>
      </c>
      <c r="E36" s="129">
        <v>3</v>
      </c>
      <c r="F36" s="129">
        <v>3</v>
      </c>
      <c r="G36" s="129">
        <v>3</v>
      </c>
      <c r="H36" s="129">
        <v>1</v>
      </c>
      <c r="I36" s="129">
        <v>4</v>
      </c>
      <c r="J36" s="130">
        <v>16</v>
      </c>
      <c r="K36" s="129">
        <v>35</v>
      </c>
    </row>
    <row r="37" spans="2:11" ht="12.75">
      <c r="B37" s="135" t="s">
        <v>450</v>
      </c>
      <c r="C37" s="171" t="s">
        <v>453</v>
      </c>
      <c r="D37" s="172"/>
      <c r="E37" s="172"/>
      <c r="F37" s="172"/>
      <c r="G37" s="172"/>
      <c r="H37" s="172"/>
      <c r="I37" s="172"/>
      <c r="J37" s="172"/>
      <c r="K37" s="173"/>
    </row>
    <row r="39" spans="2:11" ht="12.75">
      <c r="B39" s="126" t="s">
        <v>413</v>
      </c>
      <c r="C39" s="127" t="s">
        <v>1</v>
      </c>
      <c r="D39" s="127" t="s">
        <v>414</v>
      </c>
      <c r="E39" s="127" t="s">
        <v>3</v>
      </c>
      <c r="F39" s="127" t="s">
        <v>415</v>
      </c>
      <c r="G39" s="127" t="s">
        <v>416</v>
      </c>
      <c r="H39" s="127" t="s">
        <v>417</v>
      </c>
      <c r="I39" s="127" t="s">
        <v>418</v>
      </c>
      <c r="J39" s="127" t="s">
        <v>435</v>
      </c>
      <c r="K39" s="127" t="s">
        <v>195</v>
      </c>
    </row>
    <row r="40" spans="2:11" ht="12.75">
      <c r="B40" s="128" t="s">
        <v>446</v>
      </c>
      <c r="C40" s="129">
        <v>8</v>
      </c>
      <c r="D40" s="129">
        <v>3</v>
      </c>
      <c r="E40" s="129">
        <v>3</v>
      </c>
      <c r="F40" s="129">
        <v>3</v>
      </c>
      <c r="G40" s="129">
        <v>3</v>
      </c>
      <c r="H40" s="129">
        <v>1</v>
      </c>
      <c r="I40" s="129">
        <v>2</v>
      </c>
      <c r="J40" s="130">
        <v>11</v>
      </c>
      <c r="K40" s="129">
        <v>35</v>
      </c>
    </row>
    <row r="41" spans="2:11" ht="12.75">
      <c r="B41" s="135" t="s">
        <v>450</v>
      </c>
      <c r="C41" s="171" t="s">
        <v>346</v>
      </c>
      <c r="D41" s="172"/>
      <c r="E41" s="172"/>
      <c r="F41" s="172"/>
      <c r="G41" s="172"/>
      <c r="H41" s="172"/>
      <c r="I41" s="172"/>
      <c r="J41" s="172"/>
      <c r="K41" s="173"/>
    </row>
    <row r="43" spans="2:11" ht="12.75">
      <c r="B43" s="126" t="s">
        <v>413</v>
      </c>
      <c r="C43" s="127" t="s">
        <v>1</v>
      </c>
      <c r="D43" s="127" t="s">
        <v>414</v>
      </c>
      <c r="E43" s="127" t="s">
        <v>3</v>
      </c>
      <c r="F43" s="127" t="s">
        <v>415</v>
      </c>
      <c r="G43" s="127" t="s">
        <v>416</v>
      </c>
      <c r="H43" s="127" t="s">
        <v>417</v>
      </c>
      <c r="I43" s="127" t="s">
        <v>418</v>
      </c>
      <c r="J43" s="127" t="s">
        <v>435</v>
      </c>
      <c r="K43" s="127" t="s">
        <v>195</v>
      </c>
    </row>
    <row r="44" spans="2:11" ht="12.75">
      <c r="B44" s="128" t="s">
        <v>447</v>
      </c>
      <c r="C44" s="129">
        <v>9</v>
      </c>
      <c r="D44" s="129">
        <v>3</v>
      </c>
      <c r="E44" s="129">
        <v>3</v>
      </c>
      <c r="F44" s="129">
        <v>3</v>
      </c>
      <c r="G44" s="129">
        <v>3</v>
      </c>
      <c r="H44" s="129">
        <v>1</v>
      </c>
      <c r="I44" s="129">
        <v>2</v>
      </c>
      <c r="J44" s="130">
        <v>20</v>
      </c>
      <c r="K44" s="129">
        <v>40</v>
      </c>
    </row>
    <row r="45" spans="2:11" ht="12.75">
      <c r="B45" s="135" t="s">
        <v>450</v>
      </c>
      <c r="C45" s="171" t="s">
        <v>454</v>
      </c>
      <c r="D45" s="172"/>
      <c r="E45" s="172"/>
      <c r="F45" s="172"/>
      <c r="G45" s="172"/>
      <c r="H45" s="172"/>
      <c r="I45" s="172"/>
      <c r="J45" s="172"/>
      <c r="K45" s="173"/>
    </row>
    <row r="46" ht="12.75">
      <c r="B46" s="125"/>
    </row>
    <row r="48" spans="2:11" ht="18">
      <c r="B48" s="165" t="s">
        <v>436</v>
      </c>
      <c r="C48" s="166"/>
      <c r="D48" s="166"/>
      <c r="E48" s="166"/>
      <c r="F48" s="166"/>
      <c r="G48" s="166"/>
      <c r="H48" s="166"/>
      <c r="I48" s="166"/>
      <c r="J48" s="166"/>
      <c r="K48" s="167"/>
    </row>
    <row r="50" spans="2:11" ht="12.75">
      <c r="B50" s="126" t="s">
        <v>413</v>
      </c>
      <c r="C50" s="127" t="s">
        <v>1</v>
      </c>
      <c r="D50" s="127" t="s">
        <v>414</v>
      </c>
      <c r="E50" s="127" t="s">
        <v>3</v>
      </c>
      <c r="F50" s="127" t="s">
        <v>415</v>
      </c>
      <c r="G50" s="127" t="s">
        <v>416</v>
      </c>
      <c r="H50" s="127" t="s">
        <v>417</v>
      </c>
      <c r="I50" s="127" t="s">
        <v>418</v>
      </c>
      <c r="J50" s="127" t="s">
        <v>435</v>
      </c>
      <c r="K50" s="127" t="s">
        <v>195</v>
      </c>
    </row>
    <row r="51" spans="2:11" ht="12.75">
      <c r="B51" s="128" t="s">
        <v>448</v>
      </c>
      <c r="C51" s="129">
        <v>8</v>
      </c>
      <c r="D51" s="129">
        <v>3</v>
      </c>
      <c r="E51" s="129">
        <v>5</v>
      </c>
      <c r="F51" s="129">
        <v>6</v>
      </c>
      <c r="G51" s="129">
        <v>7</v>
      </c>
      <c r="H51" s="129">
        <v>2</v>
      </c>
      <c r="I51" s="129">
        <v>5</v>
      </c>
      <c r="J51" s="130">
        <v>59</v>
      </c>
      <c r="K51" s="138" t="s">
        <v>197</v>
      </c>
    </row>
    <row r="52" spans="2:11" ht="12.75">
      <c r="B52" s="135" t="s">
        <v>450</v>
      </c>
      <c r="C52" s="168" t="s">
        <v>457</v>
      </c>
      <c r="D52" s="169"/>
      <c r="E52" s="169"/>
      <c r="F52" s="169"/>
      <c r="G52" s="169"/>
      <c r="H52" s="169"/>
      <c r="I52" s="169"/>
      <c r="J52" s="169"/>
      <c r="K52" s="170"/>
    </row>
    <row r="54" spans="2:11" ht="12.75">
      <c r="B54" s="126" t="s">
        <v>413</v>
      </c>
      <c r="C54" s="127" t="s">
        <v>1</v>
      </c>
      <c r="D54" s="127" t="s">
        <v>414</v>
      </c>
      <c r="E54" s="127" t="s">
        <v>3</v>
      </c>
      <c r="F54" s="127" t="s">
        <v>415</v>
      </c>
      <c r="G54" s="127" t="s">
        <v>416</v>
      </c>
      <c r="H54" s="127" t="s">
        <v>417</v>
      </c>
      <c r="I54" s="127" t="s">
        <v>418</v>
      </c>
      <c r="J54" s="127" t="s">
        <v>435</v>
      </c>
      <c r="K54" s="127" t="s">
        <v>195</v>
      </c>
    </row>
    <row r="55" spans="2:11" ht="12.75">
      <c r="B55" s="128" t="s">
        <v>198</v>
      </c>
      <c r="C55" s="129">
        <v>9</v>
      </c>
      <c r="D55" s="129">
        <v>3</v>
      </c>
      <c r="E55" s="129">
        <v>6</v>
      </c>
      <c r="F55" s="129">
        <v>6</v>
      </c>
      <c r="G55" s="129">
        <v>6</v>
      </c>
      <c r="H55" s="129">
        <v>2</v>
      </c>
      <c r="I55" s="129">
        <v>7</v>
      </c>
      <c r="J55" s="130">
        <v>68</v>
      </c>
      <c r="K55" s="138" t="s">
        <v>197</v>
      </c>
    </row>
    <row r="56" spans="2:11" ht="12.75">
      <c r="B56" s="135" t="s">
        <v>450</v>
      </c>
      <c r="C56" s="168" t="s">
        <v>455</v>
      </c>
      <c r="D56" s="169"/>
      <c r="E56" s="169"/>
      <c r="F56" s="169"/>
      <c r="G56" s="169"/>
      <c r="H56" s="169"/>
      <c r="I56" s="169"/>
      <c r="J56" s="169"/>
      <c r="K56" s="170"/>
    </row>
    <row r="58" spans="2:11" ht="12.75">
      <c r="B58" s="126" t="s">
        <v>413</v>
      </c>
      <c r="C58" s="127" t="s">
        <v>1</v>
      </c>
      <c r="D58" s="127" t="s">
        <v>414</v>
      </c>
      <c r="E58" s="127" t="s">
        <v>3</v>
      </c>
      <c r="F58" s="127" t="s">
        <v>415</v>
      </c>
      <c r="G58" s="127" t="s">
        <v>416</v>
      </c>
      <c r="H58" s="127" t="s">
        <v>417</v>
      </c>
      <c r="I58" s="127" t="s">
        <v>418</v>
      </c>
      <c r="J58" s="127" t="s">
        <v>435</v>
      </c>
      <c r="K58" s="127" t="s">
        <v>195</v>
      </c>
    </row>
    <row r="59" spans="2:11" ht="12.75">
      <c r="B59" s="128" t="s">
        <v>449</v>
      </c>
      <c r="C59" s="129">
        <v>10</v>
      </c>
      <c r="D59" s="129">
        <v>3</v>
      </c>
      <c r="E59" s="129">
        <v>6</v>
      </c>
      <c r="F59" s="129">
        <v>6</v>
      </c>
      <c r="G59" s="129">
        <v>6</v>
      </c>
      <c r="H59" s="129">
        <v>2</v>
      </c>
      <c r="I59" s="129">
        <v>6</v>
      </c>
      <c r="J59" s="130">
        <v>68</v>
      </c>
      <c r="K59" s="138" t="s">
        <v>197</v>
      </c>
    </row>
    <row r="60" spans="2:11" ht="12.75">
      <c r="B60" s="135" t="s">
        <v>450</v>
      </c>
      <c r="C60" s="168" t="s">
        <v>456</v>
      </c>
      <c r="D60" s="169"/>
      <c r="E60" s="169"/>
      <c r="F60" s="169"/>
      <c r="G60" s="169"/>
      <c r="H60" s="169"/>
      <c r="I60" s="169"/>
      <c r="J60" s="169"/>
      <c r="K60" s="170"/>
    </row>
  </sheetData>
  <sheetProtection/>
  <mergeCells count="15">
    <mergeCell ref="C52:K52"/>
    <mergeCell ref="C56:K56"/>
    <mergeCell ref="C60:K60"/>
    <mergeCell ref="C29:K29"/>
    <mergeCell ref="C33:K33"/>
    <mergeCell ref="C37:K37"/>
    <mergeCell ref="C41:K41"/>
    <mergeCell ref="C45:K45"/>
    <mergeCell ref="B48:K48"/>
    <mergeCell ref="B2:K2"/>
    <mergeCell ref="C9:K9"/>
    <mergeCell ref="C13:K13"/>
    <mergeCell ref="C17:K17"/>
    <mergeCell ref="C21:K21"/>
    <mergeCell ref="C25:K2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2"/>
  <sheetViews>
    <sheetView zoomScale="75" zoomScaleNormal="75" zoomScalePageLayoutView="0" workbookViewId="0" topLeftCell="A1">
      <selection activeCell="Q34" sqref="Q34"/>
    </sheetView>
  </sheetViews>
  <sheetFormatPr defaultColWidth="9.140625" defaultRowHeight="12.75"/>
  <cols>
    <col min="1" max="1" width="7.57421875" style="1" customWidth="1"/>
    <col min="2" max="8" width="5.57421875" style="1" customWidth="1"/>
    <col min="9" max="9" width="2.140625" style="1" customWidth="1"/>
    <col min="10" max="10" width="5.57421875" style="1" customWidth="1"/>
    <col min="11" max="11" width="7.140625" style="1" bestFit="1" customWidth="1"/>
    <col min="12" max="12" width="5.57421875" style="1" customWidth="1"/>
    <col min="13" max="13" width="21.421875" style="1" bestFit="1" customWidth="1"/>
    <col min="14" max="15" width="5.57421875" style="1" customWidth="1"/>
    <col min="16" max="16" width="3.7109375" style="24" customWidth="1"/>
    <col min="17" max="17" width="26.00390625" style="0" bestFit="1" customWidth="1"/>
    <col min="18" max="18" width="5.7109375" style="3" customWidth="1"/>
    <col min="19" max="19" width="5.57421875" style="1" customWidth="1"/>
    <col min="20" max="20" width="3.7109375" style="24" customWidth="1"/>
    <col min="21" max="21" width="18.8515625" style="5" bestFit="1" customWidth="1"/>
    <col min="22" max="22" width="5.7109375" style="1" customWidth="1"/>
    <col min="23" max="23" width="5.7109375" style="32" customWidth="1"/>
    <col min="24" max="24" width="3.7109375" style="24" customWidth="1"/>
    <col min="25" max="25" width="20.00390625" style="0" bestFit="1" customWidth="1"/>
    <col min="26" max="26" width="5.7109375" style="1" customWidth="1"/>
    <col min="27" max="27" width="5.28125" style="0" customWidth="1"/>
    <col min="28" max="28" width="4.421875" style="0" customWidth="1"/>
    <col min="29" max="29" width="18.00390625" style="0" bestFit="1" customWidth="1"/>
  </cols>
  <sheetData>
    <row r="1" spans="1:19" ht="12.75">
      <c r="A1" s="37" t="s">
        <v>25</v>
      </c>
      <c r="B1" s="174" t="s">
        <v>18</v>
      </c>
      <c r="C1" s="174"/>
      <c r="D1" s="174"/>
      <c r="E1" s="174"/>
      <c r="F1" s="174"/>
      <c r="G1" s="174"/>
      <c r="H1" s="174"/>
      <c r="I1" s="174"/>
      <c r="J1" s="174"/>
      <c r="K1" s="3"/>
      <c r="L1" s="3"/>
      <c r="M1" s="3"/>
      <c r="N1" s="3"/>
      <c r="O1" s="3"/>
      <c r="S1" s="3"/>
    </row>
    <row r="2" spans="1:30" ht="12.75">
      <c r="A2" s="37" t="s">
        <v>19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"/>
      <c r="J2" s="29" t="s">
        <v>24</v>
      </c>
      <c r="K2" s="31"/>
      <c r="L2" s="34"/>
      <c r="M2" s="23" t="s">
        <v>48</v>
      </c>
      <c r="N2" s="29" t="s">
        <v>8</v>
      </c>
      <c r="O2" s="31"/>
      <c r="P2" s="34"/>
      <c r="Q2" s="23" t="s">
        <v>397</v>
      </c>
      <c r="R2" s="29" t="s">
        <v>8</v>
      </c>
      <c r="S2" s="31"/>
      <c r="T2" s="34"/>
      <c r="U2" s="30" t="s">
        <v>396</v>
      </c>
      <c r="V2" s="29" t="s">
        <v>8</v>
      </c>
      <c r="W2" s="31"/>
      <c r="X2" s="34"/>
      <c r="Y2" s="23" t="s">
        <v>398</v>
      </c>
      <c r="Z2" s="29" t="s">
        <v>8</v>
      </c>
      <c r="AB2" s="34"/>
      <c r="AC2" s="23" t="s">
        <v>399</v>
      </c>
      <c r="AD2" s="29" t="s">
        <v>8</v>
      </c>
    </row>
    <row r="3" spans="1:30" ht="12.75">
      <c r="A3" s="29">
        <v>0</v>
      </c>
      <c r="J3" s="1">
        <v>0</v>
      </c>
      <c r="L3" s="34">
        <v>1</v>
      </c>
      <c r="M3" s="5" t="s">
        <v>347</v>
      </c>
      <c r="N3" s="1">
        <v>5</v>
      </c>
      <c r="P3" s="34">
        <v>1</v>
      </c>
      <c r="Q3" t="s">
        <v>291</v>
      </c>
      <c r="R3" s="3">
        <v>12</v>
      </c>
      <c r="T3" s="34">
        <v>1</v>
      </c>
      <c r="U3" s="149" t="s">
        <v>269</v>
      </c>
      <c r="V3" s="33">
        <v>5</v>
      </c>
      <c r="W3" s="152"/>
      <c r="X3" s="34">
        <v>1</v>
      </c>
      <c r="Y3" s="5" t="s">
        <v>359</v>
      </c>
      <c r="Z3" s="1">
        <v>12</v>
      </c>
      <c r="AB3" s="34">
        <v>1</v>
      </c>
      <c r="AC3" t="s">
        <v>217</v>
      </c>
      <c r="AD3" s="1">
        <v>15</v>
      </c>
    </row>
    <row r="4" spans="1:30" ht="12.75">
      <c r="A4" s="29">
        <v>1</v>
      </c>
      <c r="E4" s="1">
        <v>0</v>
      </c>
      <c r="F4" s="1">
        <v>0</v>
      </c>
      <c r="G4" s="1">
        <v>0</v>
      </c>
      <c r="H4" s="1">
        <v>0</v>
      </c>
      <c r="J4" s="1">
        <v>1</v>
      </c>
      <c r="K4" s="3"/>
      <c r="L4" s="34">
        <f>SUM(L3)+1</f>
        <v>2</v>
      </c>
      <c r="M4" s="148" t="s">
        <v>368</v>
      </c>
      <c r="N4" s="32">
        <v>1</v>
      </c>
      <c r="P4" s="34">
        <f>SUM(P3)+1</f>
        <v>2</v>
      </c>
      <c r="Q4" t="s">
        <v>28</v>
      </c>
      <c r="R4" s="3">
        <v>2</v>
      </c>
      <c r="T4" s="34">
        <f>SUM(T3)+1</f>
        <v>2</v>
      </c>
      <c r="U4" s="22" t="s">
        <v>270</v>
      </c>
      <c r="V4" s="33">
        <v>7</v>
      </c>
      <c r="W4" s="152"/>
      <c r="X4" s="34">
        <f>SUM(X3)+1</f>
        <v>2</v>
      </c>
      <c r="Y4" s="151" t="s">
        <v>131</v>
      </c>
      <c r="Z4" s="150">
        <v>5</v>
      </c>
      <c r="AB4" s="34">
        <f>SUM(AB3)+1</f>
        <v>2</v>
      </c>
      <c r="AC4" t="s">
        <v>219</v>
      </c>
      <c r="AD4" s="1">
        <v>9</v>
      </c>
    </row>
    <row r="5" spans="1:30" ht="12.75">
      <c r="A5" s="29">
        <v>2</v>
      </c>
      <c r="C5" s="1">
        <v>0</v>
      </c>
      <c r="D5" s="1">
        <v>0</v>
      </c>
      <c r="E5" s="1">
        <v>1</v>
      </c>
      <c r="F5" s="1">
        <v>1</v>
      </c>
      <c r="G5" s="1">
        <f>SUM(G4+G24)</f>
        <v>10</v>
      </c>
      <c r="H5" s="1">
        <v>1</v>
      </c>
      <c r="J5" s="1">
        <v>2</v>
      </c>
      <c r="K5" s="3"/>
      <c r="L5" s="34">
        <f aca="true" t="shared" si="0" ref="L5:L68">SUM(L4)+1</f>
        <v>3</v>
      </c>
      <c r="M5" s="148" t="s">
        <v>333</v>
      </c>
      <c r="N5" s="32">
        <v>0</v>
      </c>
      <c r="P5" s="34">
        <f aca="true" t="shared" si="1" ref="P5:P52">SUM(P4)+1</f>
        <v>3</v>
      </c>
      <c r="Q5" s="114" t="s">
        <v>292</v>
      </c>
      <c r="R5" s="33">
        <v>1</v>
      </c>
      <c r="T5" s="34">
        <f aca="true" t="shared" si="2" ref="T5:T52">SUM(T4)+1</f>
        <v>3</v>
      </c>
      <c r="U5" s="22" t="s">
        <v>266</v>
      </c>
      <c r="V5" s="33">
        <v>4</v>
      </c>
      <c r="W5" s="33"/>
      <c r="X5" s="34">
        <f aca="true" t="shared" si="3" ref="X5:X68">SUM(X4)+1</f>
        <v>3</v>
      </c>
      <c r="Y5" s="5" t="s">
        <v>367</v>
      </c>
      <c r="Z5" s="1">
        <v>2</v>
      </c>
      <c r="AB5" s="34">
        <f aca="true" t="shared" si="4" ref="AB5:AB68">SUM(AB4)+1</f>
        <v>3</v>
      </c>
      <c r="AC5" t="s">
        <v>220</v>
      </c>
      <c r="AD5" s="1">
        <v>4</v>
      </c>
    </row>
    <row r="6" spans="1:30" ht="12.75">
      <c r="A6" s="29">
        <v>3</v>
      </c>
      <c r="C6" s="1">
        <v>1</v>
      </c>
      <c r="D6" s="1">
        <v>1</v>
      </c>
      <c r="E6" s="1">
        <v>2</v>
      </c>
      <c r="F6" s="1">
        <v>2</v>
      </c>
      <c r="G6" s="1">
        <f aca="true" t="shared" si="5" ref="G6:G12">SUM(G5+G25)</f>
        <v>25</v>
      </c>
      <c r="H6" s="1">
        <v>2</v>
      </c>
      <c r="J6" s="1">
        <v>4</v>
      </c>
      <c r="K6" s="3"/>
      <c r="L6" s="34">
        <f t="shared" si="0"/>
        <v>4</v>
      </c>
      <c r="M6" s="5" t="s">
        <v>334</v>
      </c>
      <c r="N6" s="32">
        <v>0</v>
      </c>
      <c r="P6" s="34">
        <f t="shared" si="1"/>
        <v>4</v>
      </c>
      <c r="Q6" s="148" t="s">
        <v>391</v>
      </c>
      <c r="R6" s="33">
        <v>7</v>
      </c>
      <c r="T6" s="34">
        <f t="shared" si="2"/>
        <v>4</v>
      </c>
      <c r="U6" s="149" t="s">
        <v>267</v>
      </c>
      <c r="V6" s="33">
        <v>5</v>
      </c>
      <c r="W6" s="152"/>
      <c r="X6" s="34">
        <f t="shared" si="3"/>
        <v>4</v>
      </c>
      <c r="Y6" s="114" t="s">
        <v>393</v>
      </c>
      <c r="Z6" s="32">
        <v>3</v>
      </c>
      <c r="AB6" s="34">
        <f t="shared" si="4"/>
        <v>4</v>
      </c>
      <c r="AC6" s="5" t="s">
        <v>221</v>
      </c>
      <c r="AD6" s="1">
        <v>12</v>
      </c>
    </row>
    <row r="7" spans="1:30" ht="12.75">
      <c r="A7" s="29">
        <v>4</v>
      </c>
      <c r="C7" s="1">
        <v>3</v>
      </c>
      <c r="D7" s="1">
        <v>2</v>
      </c>
      <c r="E7" s="1">
        <v>4</v>
      </c>
      <c r="F7" s="1">
        <v>4</v>
      </c>
      <c r="G7" s="1">
        <f t="shared" si="5"/>
        <v>45</v>
      </c>
      <c r="H7" s="1">
        <v>3</v>
      </c>
      <c r="J7" s="1">
        <v>7</v>
      </c>
      <c r="K7" s="3"/>
      <c r="L7" s="34">
        <f t="shared" si="0"/>
        <v>5</v>
      </c>
      <c r="M7" s="114" t="s">
        <v>335</v>
      </c>
      <c r="N7" s="32">
        <v>14</v>
      </c>
      <c r="P7" s="34">
        <f t="shared" si="1"/>
        <v>5</v>
      </c>
      <c r="Q7" s="5" t="s">
        <v>293</v>
      </c>
      <c r="R7" s="3">
        <v>4</v>
      </c>
      <c r="T7" s="34">
        <f t="shared" si="2"/>
        <v>5</v>
      </c>
      <c r="U7" s="149" t="s">
        <v>268</v>
      </c>
      <c r="V7" s="33">
        <v>3</v>
      </c>
      <c r="W7" s="152"/>
      <c r="X7" s="34">
        <f t="shared" si="3"/>
        <v>5</v>
      </c>
      <c r="Y7" s="114" t="s">
        <v>394</v>
      </c>
      <c r="Z7" s="32">
        <v>3</v>
      </c>
      <c r="AB7" s="34">
        <f t="shared" si="4"/>
        <v>5</v>
      </c>
      <c r="AC7" t="s">
        <v>222</v>
      </c>
      <c r="AD7" s="1">
        <v>20</v>
      </c>
    </row>
    <row r="8" spans="1:30" ht="12.75">
      <c r="A8" s="29">
        <v>5</v>
      </c>
      <c r="B8" s="1">
        <v>0</v>
      </c>
      <c r="C8" s="1">
        <v>4</v>
      </c>
      <c r="D8" s="1">
        <v>4</v>
      </c>
      <c r="E8" s="1">
        <v>7</v>
      </c>
      <c r="F8" s="1">
        <v>7</v>
      </c>
      <c r="G8" s="1">
        <f t="shared" si="5"/>
        <v>70</v>
      </c>
      <c r="H8" s="1">
        <v>4</v>
      </c>
      <c r="J8" s="1">
        <v>11</v>
      </c>
      <c r="L8" s="34">
        <f t="shared" si="0"/>
        <v>6</v>
      </c>
      <c r="M8" s="148" t="s">
        <v>196</v>
      </c>
      <c r="N8" s="32">
        <v>2</v>
      </c>
      <c r="P8" s="34">
        <f t="shared" si="1"/>
        <v>6</v>
      </c>
      <c r="Q8" s="114" t="s">
        <v>297</v>
      </c>
      <c r="R8" s="33">
        <v>4</v>
      </c>
      <c r="T8" s="34">
        <f t="shared" si="2"/>
        <v>6</v>
      </c>
      <c r="U8" s="114" t="s">
        <v>253</v>
      </c>
      <c r="V8" s="32">
        <v>0</v>
      </c>
      <c r="W8" s="33"/>
      <c r="X8" s="34">
        <f t="shared" si="3"/>
        <v>6</v>
      </c>
      <c r="Y8" t="s">
        <v>216</v>
      </c>
      <c r="Z8" s="1">
        <v>0</v>
      </c>
      <c r="AB8" s="34">
        <f t="shared" si="4"/>
        <v>6</v>
      </c>
      <c r="AC8" t="s">
        <v>218</v>
      </c>
      <c r="AD8" s="1">
        <v>6</v>
      </c>
    </row>
    <row r="9" spans="1:30" ht="12.75">
      <c r="A9" s="29">
        <v>6</v>
      </c>
      <c r="B9" s="1">
        <v>-4</v>
      </c>
      <c r="C9" s="1">
        <v>6</v>
      </c>
      <c r="D9" s="1">
        <v>6</v>
      </c>
      <c r="E9" s="1">
        <v>11</v>
      </c>
      <c r="F9" s="1">
        <v>11</v>
      </c>
      <c r="G9" s="1">
        <f t="shared" si="5"/>
        <v>100</v>
      </c>
      <c r="H9" s="1">
        <v>6</v>
      </c>
      <c r="J9" s="1">
        <v>15</v>
      </c>
      <c r="L9" s="34">
        <f t="shared" si="0"/>
        <v>7</v>
      </c>
      <c r="M9" s="148" t="s">
        <v>336</v>
      </c>
      <c r="N9" s="32">
        <v>-8</v>
      </c>
      <c r="P9" s="34">
        <f t="shared" si="1"/>
        <v>7</v>
      </c>
      <c r="Q9" s="5" t="s">
        <v>294</v>
      </c>
      <c r="R9" s="3">
        <v>8</v>
      </c>
      <c r="T9" s="34">
        <f t="shared" si="2"/>
        <v>7</v>
      </c>
      <c r="U9" s="60" t="s">
        <v>283</v>
      </c>
      <c r="V9" s="32">
        <v>19</v>
      </c>
      <c r="X9" s="34">
        <f t="shared" si="3"/>
        <v>7</v>
      </c>
      <c r="Y9" t="s">
        <v>366</v>
      </c>
      <c r="Z9" s="1">
        <v>2</v>
      </c>
      <c r="AB9" s="34">
        <f t="shared" si="4"/>
        <v>7</v>
      </c>
      <c r="AC9" t="s">
        <v>223</v>
      </c>
      <c r="AD9" s="1">
        <v>10</v>
      </c>
    </row>
    <row r="10" spans="1:30" ht="12.75">
      <c r="A10" s="29">
        <v>7</v>
      </c>
      <c r="B10" s="1">
        <v>-2</v>
      </c>
      <c r="C10" s="1">
        <v>10</v>
      </c>
      <c r="D10" s="1">
        <v>10</v>
      </c>
      <c r="E10" s="1">
        <v>16</v>
      </c>
      <c r="F10" s="1">
        <v>16</v>
      </c>
      <c r="G10" s="1">
        <f t="shared" si="5"/>
        <v>135</v>
      </c>
      <c r="H10" s="1">
        <v>9</v>
      </c>
      <c r="J10" s="1">
        <v>20</v>
      </c>
      <c r="L10" s="34">
        <f t="shared" si="0"/>
        <v>8</v>
      </c>
      <c r="M10" s="148" t="s">
        <v>337</v>
      </c>
      <c r="N10" s="32">
        <v>-2</v>
      </c>
      <c r="P10" s="34">
        <f t="shared" si="1"/>
        <v>8</v>
      </c>
      <c r="Q10" s="5" t="s">
        <v>295</v>
      </c>
      <c r="R10" s="3">
        <v>16</v>
      </c>
      <c r="T10" s="34">
        <f t="shared" si="2"/>
        <v>8</v>
      </c>
      <c r="U10" s="60" t="s">
        <v>284</v>
      </c>
      <c r="V10" s="32">
        <v>17</v>
      </c>
      <c r="X10" s="34">
        <f t="shared" si="3"/>
        <v>8</v>
      </c>
      <c r="Y10" t="s">
        <v>360</v>
      </c>
      <c r="Z10" s="1">
        <v>8</v>
      </c>
      <c r="AB10" s="34">
        <f t="shared" si="4"/>
        <v>8</v>
      </c>
      <c r="AC10" s="5" t="s">
        <v>225</v>
      </c>
      <c r="AD10" s="1">
        <v>5</v>
      </c>
    </row>
    <row r="11" spans="1:30" ht="12.75">
      <c r="A11" s="29">
        <v>8</v>
      </c>
      <c r="B11" s="1">
        <v>0</v>
      </c>
      <c r="C11" s="1">
        <v>15</v>
      </c>
      <c r="D11" s="1">
        <v>15</v>
      </c>
      <c r="E11" s="1">
        <v>21</v>
      </c>
      <c r="F11" s="1">
        <v>21</v>
      </c>
      <c r="G11" s="1">
        <f t="shared" si="5"/>
        <v>175</v>
      </c>
      <c r="H11" s="1">
        <v>13</v>
      </c>
      <c r="J11" s="1">
        <v>28</v>
      </c>
      <c r="L11" s="34">
        <f t="shared" si="0"/>
        <v>9</v>
      </c>
      <c r="M11" s="148" t="s">
        <v>338</v>
      </c>
      <c r="N11" s="1">
        <v>4</v>
      </c>
      <c r="P11" s="34">
        <f t="shared" si="1"/>
        <v>9</v>
      </c>
      <c r="Q11" s="5" t="s">
        <v>296</v>
      </c>
      <c r="R11" s="3">
        <v>24</v>
      </c>
      <c r="T11" s="34">
        <f t="shared" si="2"/>
        <v>9</v>
      </c>
      <c r="U11" s="22" t="s">
        <v>278</v>
      </c>
      <c r="V11" s="33">
        <v>4</v>
      </c>
      <c r="W11" s="33"/>
      <c r="X11" s="34">
        <f t="shared" si="3"/>
        <v>9</v>
      </c>
      <c r="Y11" s="148" t="s">
        <v>395</v>
      </c>
      <c r="Z11" s="32">
        <v>10</v>
      </c>
      <c r="AB11" s="34">
        <f t="shared" si="4"/>
        <v>9</v>
      </c>
      <c r="AC11" s="5" t="s">
        <v>224</v>
      </c>
      <c r="AD11" s="1">
        <v>4</v>
      </c>
    </row>
    <row r="12" spans="1:30" ht="12.75">
      <c r="A12" s="29">
        <v>9</v>
      </c>
      <c r="B12" s="1">
        <v>3</v>
      </c>
      <c r="C12" s="1">
        <v>25</v>
      </c>
      <c r="D12" s="1">
        <v>25</v>
      </c>
      <c r="E12" s="1">
        <v>28</v>
      </c>
      <c r="F12" s="1">
        <v>35</v>
      </c>
      <c r="G12" s="1">
        <f t="shared" si="5"/>
        <v>220</v>
      </c>
      <c r="H12" s="1">
        <v>18</v>
      </c>
      <c r="L12" s="34">
        <f t="shared" si="0"/>
        <v>10</v>
      </c>
      <c r="M12" s="114" t="s">
        <v>339</v>
      </c>
      <c r="N12" s="32">
        <v>4</v>
      </c>
      <c r="P12" s="34">
        <f t="shared" si="1"/>
        <v>10</v>
      </c>
      <c r="Q12" s="5" t="s">
        <v>29</v>
      </c>
      <c r="R12" s="3">
        <v>2</v>
      </c>
      <c r="T12" s="34">
        <f t="shared" si="2"/>
        <v>10</v>
      </c>
      <c r="U12" s="60" t="s">
        <v>289</v>
      </c>
      <c r="V12" s="32">
        <v>27</v>
      </c>
      <c r="X12" s="34">
        <f t="shared" si="3"/>
        <v>10</v>
      </c>
      <c r="Y12" s="5" t="s">
        <v>358</v>
      </c>
      <c r="Z12" s="1">
        <v>1</v>
      </c>
      <c r="AB12" s="34">
        <f t="shared" si="4"/>
        <v>10</v>
      </c>
      <c r="AC12" s="5" t="s">
        <v>226</v>
      </c>
      <c r="AD12" s="1">
        <v>4</v>
      </c>
    </row>
    <row r="13" spans="1:30" ht="12.75">
      <c r="A13" s="29">
        <v>10</v>
      </c>
      <c r="B13" s="1">
        <v>7</v>
      </c>
      <c r="L13" s="34">
        <f t="shared" si="0"/>
        <v>11</v>
      </c>
      <c r="M13" s="114" t="s">
        <v>340</v>
      </c>
      <c r="N13" s="32">
        <v>6</v>
      </c>
      <c r="P13" s="34">
        <f t="shared" si="1"/>
        <v>11</v>
      </c>
      <c r="Q13" s="148" t="s">
        <v>400</v>
      </c>
      <c r="R13" s="33">
        <v>4</v>
      </c>
      <c r="T13" s="34">
        <f t="shared" si="2"/>
        <v>11</v>
      </c>
      <c r="U13" s="22" t="s">
        <v>282</v>
      </c>
      <c r="V13" s="32">
        <v>18</v>
      </c>
      <c r="X13" s="34">
        <f t="shared" si="3"/>
        <v>11</v>
      </c>
      <c r="Y13" s="5" t="s">
        <v>357</v>
      </c>
      <c r="Z13" s="1">
        <v>3</v>
      </c>
      <c r="AB13" s="34">
        <f t="shared" si="4"/>
        <v>11</v>
      </c>
      <c r="AC13" s="5" t="s">
        <v>212</v>
      </c>
      <c r="AD13" s="1">
        <v>12</v>
      </c>
    </row>
    <row r="14" spans="1:30" ht="12.75">
      <c r="A14" s="29">
        <v>11</v>
      </c>
      <c r="B14" s="1">
        <v>11</v>
      </c>
      <c r="L14" s="34">
        <f t="shared" si="0"/>
        <v>12</v>
      </c>
      <c r="M14" s="148" t="s">
        <v>369</v>
      </c>
      <c r="N14" s="32">
        <v>3</v>
      </c>
      <c r="P14" s="34">
        <f t="shared" si="1"/>
        <v>12</v>
      </c>
      <c r="Q14" s="148" t="s">
        <v>401</v>
      </c>
      <c r="R14" s="33">
        <v>10</v>
      </c>
      <c r="T14" s="34">
        <f t="shared" si="2"/>
        <v>12</v>
      </c>
      <c r="U14" s="60" t="s">
        <v>286</v>
      </c>
      <c r="V14" s="32">
        <v>29</v>
      </c>
      <c r="X14" s="34">
        <f t="shared" si="3"/>
        <v>12</v>
      </c>
      <c r="Y14" s="5" t="s">
        <v>356</v>
      </c>
      <c r="Z14" s="1">
        <v>6</v>
      </c>
      <c r="AB14" s="34">
        <f t="shared" si="4"/>
        <v>12</v>
      </c>
      <c r="AC14" s="5" t="s">
        <v>227</v>
      </c>
      <c r="AD14" s="1">
        <v>5</v>
      </c>
    </row>
    <row r="15" spans="1:30" ht="12.75">
      <c r="A15" s="29">
        <v>12</v>
      </c>
      <c r="B15" s="1">
        <v>16</v>
      </c>
      <c r="L15" s="34">
        <f t="shared" si="0"/>
        <v>13</v>
      </c>
      <c r="M15" s="148" t="s">
        <v>370</v>
      </c>
      <c r="N15" s="32">
        <v>6</v>
      </c>
      <c r="P15" s="34">
        <f t="shared" si="1"/>
        <v>13</v>
      </c>
      <c r="Q15" s="148" t="s">
        <v>402</v>
      </c>
      <c r="R15" s="33">
        <v>18</v>
      </c>
      <c r="T15" s="34">
        <f t="shared" si="2"/>
        <v>13</v>
      </c>
      <c r="U15" s="60" t="s">
        <v>287</v>
      </c>
      <c r="V15" s="32">
        <v>27</v>
      </c>
      <c r="X15" s="34">
        <f t="shared" si="3"/>
        <v>13</v>
      </c>
      <c r="Y15" s="5" t="s">
        <v>361</v>
      </c>
      <c r="Z15" s="1">
        <v>3</v>
      </c>
      <c r="AB15" s="34">
        <f t="shared" si="4"/>
        <v>13</v>
      </c>
      <c r="AC15" s="5" t="s">
        <v>228</v>
      </c>
      <c r="AD15" s="1">
        <v>25</v>
      </c>
    </row>
    <row r="16" spans="12:30" ht="12.75">
      <c r="L16" s="34">
        <f t="shared" si="0"/>
        <v>14</v>
      </c>
      <c r="M16" s="148" t="s">
        <v>371</v>
      </c>
      <c r="N16" s="32">
        <v>9</v>
      </c>
      <c r="P16" s="34">
        <f t="shared" si="1"/>
        <v>14</v>
      </c>
      <c r="Q16" s="148" t="s">
        <v>384</v>
      </c>
      <c r="R16" s="33">
        <v>20</v>
      </c>
      <c r="T16" s="34">
        <f t="shared" si="2"/>
        <v>14</v>
      </c>
      <c r="U16" s="60" t="s">
        <v>285</v>
      </c>
      <c r="V16" s="32">
        <v>29</v>
      </c>
      <c r="X16" s="34">
        <f t="shared" si="3"/>
        <v>14</v>
      </c>
      <c r="Y16" s="5" t="s">
        <v>362</v>
      </c>
      <c r="Z16" s="1">
        <v>4</v>
      </c>
      <c r="AB16" s="34">
        <f t="shared" si="4"/>
        <v>14</v>
      </c>
      <c r="AC16" s="5" t="s">
        <v>232</v>
      </c>
      <c r="AD16" s="1">
        <v>8</v>
      </c>
    </row>
    <row r="17" spans="1:30" ht="12.75">
      <c r="A17" s="1">
        <v>35</v>
      </c>
      <c r="B17" s="27" t="s">
        <v>426</v>
      </c>
      <c r="I17" s="61" t="s">
        <v>427</v>
      </c>
      <c r="J17" s="1">
        <v>1</v>
      </c>
      <c r="L17" s="34">
        <f t="shared" si="0"/>
        <v>15</v>
      </c>
      <c r="M17" s="148" t="s">
        <v>372</v>
      </c>
      <c r="N17" s="32">
        <v>12</v>
      </c>
      <c r="P17" s="34">
        <f t="shared" si="1"/>
        <v>15</v>
      </c>
      <c r="Q17" s="114" t="s">
        <v>298</v>
      </c>
      <c r="R17" s="33">
        <v>9</v>
      </c>
      <c r="T17" s="34">
        <f t="shared" si="2"/>
        <v>15</v>
      </c>
      <c r="U17" s="149" t="s">
        <v>252</v>
      </c>
      <c r="V17" s="33">
        <v>1</v>
      </c>
      <c r="W17" s="33"/>
      <c r="X17" s="34">
        <f t="shared" si="3"/>
        <v>15</v>
      </c>
      <c r="Y17" s="5" t="s">
        <v>363</v>
      </c>
      <c r="Z17" s="1">
        <v>6</v>
      </c>
      <c r="AB17" s="34">
        <f t="shared" si="4"/>
        <v>15</v>
      </c>
      <c r="AC17" s="5" t="s">
        <v>229</v>
      </c>
      <c r="AD17" s="1">
        <v>35</v>
      </c>
    </row>
    <row r="18" spans="9:30" ht="12.75">
      <c r="I18" s="61" t="s">
        <v>428</v>
      </c>
      <c r="J18" s="1">
        <v>3</v>
      </c>
      <c r="L18" s="34">
        <f t="shared" si="0"/>
        <v>16</v>
      </c>
      <c r="M18" s="114" t="s">
        <v>341</v>
      </c>
      <c r="N18" s="32">
        <v>0</v>
      </c>
      <c r="P18" s="34">
        <f t="shared" si="1"/>
        <v>16</v>
      </c>
      <c r="Q18" s="114" t="s">
        <v>299</v>
      </c>
      <c r="R18" s="33">
        <v>8</v>
      </c>
      <c r="T18" s="34">
        <f t="shared" si="2"/>
        <v>16</v>
      </c>
      <c r="U18" s="22" t="s">
        <v>254</v>
      </c>
      <c r="V18" s="33">
        <v>3</v>
      </c>
      <c r="W18" s="33"/>
      <c r="X18" s="34">
        <f t="shared" si="3"/>
        <v>16</v>
      </c>
      <c r="Y18" s="5" t="s">
        <v>364</v>
      </c>
      <c r="Z18" s="1">
        <v>9</v>
      </c>
      <c r="AB18" s="34">
        <f t="shared" si="4"/>
        <v>16</v>
      </c>
      <c r="AC18" t="s">
        <v>230</v>
      </c>
      <c r="AD18" s="1">
        <v>25</v>
      </c>
    </row>
    <row r="19" spans="9:30" ht="12.75">
      <c r="I19" s="61" t="s">
        <v>429</v>
      </c>
      <c r="J19" s="1">
        <v>0</v>
      </c>
      <c r="L19" s="34">
        <f t="shared" si="0"/>
        <v>17</v>
      </c>
      <c r="M19" s="148" t="s">
        <v>373</v>
      </c>
      <c r="N19" s="32">
        <v>1</v>
      </c>
      <c r="P19" s="34">
        <f t="shared" si="1"/>
        <v>17</v>
      </c>
      <c r="Q19" s="114" t="s">
        <v>387</v>
      </c>
      <c r="R19" s="33">
        <v>15</v>
      </c>
      <c r="T19" s="34">
        <f t="shared" si="2"/>
        <v>17</v>
      </c>
      <c r="U19" s="149" t="s">
        <v>255</v>
      </c>
      <c r="V19" s="33">
        <v>8</v>
      </c>
      <c r="W19" s="33"/>
      <c r="X19" s="34">
        <f t="shared" si="3"/>
        <v>17</v>
      </c>
      <c r="Y19" s="5" t="s">
        <v>365</v>
      </c>
      <c r="Z19" s="1">
        <v>13</v>
      </c>
      <c r="AB19" s="34">
        <f t="shared" si="4"/>
        <v>17</v>
      </c>
      <c r="AC19" t="s">
        <v>231</v>
      </c>
      <c r="AD19" s="1">
        <v>4</v>
      </c>
    </row>
    <row r="20" spans="12:30" ht="12.75">
      <c r="L20" s="34">
        <f t="shared" si="0"/>
        <v>18</v>
      </c>
      <c r="M20" s="148" t="s">
        <v>374</v>
      </c>
      <c r="N20" s="32">
        <v>1</v>
      </c>
      <c r="P20" s="34">
        <f t="shared" si="1"/>
        <v>18</v>
      </c>
      <c r="Q20" s="114" t="s">
        <v>300</v>
      </c>
      <c r="R20" s="33">
        <v>10</v>
      </c>
      <c r="T20" s="34">
        <f t="shared" si="2"/>
        <v>18</v>
      </c>
      <c r="U20" s="5" t="s">
        <v>256</v>
      </c>
      <c r="V20" s="32">
        <v>8</v>
      </c>
      <c r="W20" s="33"/>
      <c r="X20" s="34">
        <f t="shared" si="3"/>
        <v>18</v>
      </c>
      <c r="Z20" s="1">
        <v>0</v>
      </c>
      <c r="AB20" s="34">
        <f t="shared" si="4"/>
        <v>18</v>
      </c>
      <c r="AC20" t="s">
        <v>213</v>
      </c>
      <c r="AD20" s="1">
        <v>5</v>
      </c>
    </row>
    <row r="21" spans="1:30" ht="12.75">
      <c r="A21" s="27" t="s">
        <v>114</v>
      </c>
      <c r="L21" s="34">
        <f t="shared" si="0"/>
        <v>19</v>
      </c>
      <c r="M21" s="148" t="s">
        <v>375</v>
      </c>
      <c r="N21" s="32">
        <v>1</v>
      </c>
      <c r="P21" s="34">
        <f t="shared" si="1"/>
        <v>19</v>
      </c>
      <c r="Q21" s="5" t="s">
        <v>301</v>
      </c>
      <c r="R21" s="3">
        <v>6</v>
      </c>
      <c r="T21" s="34">
        <f t="shared" si="2"/>
        <v>19</v>
      </c>
      <c r="U21" s="149" t="s">
        <v>260</v>
      </c>
      <c r="V21" s="33">
        <v>3</v>
      </c>
      <c r="W21" s="33"/>
      <c r="X21" s="34">
        <f t="shared" si="3"/>
        <v>19</v>
      </c>
      <c r="Z21" s="1">
        <v>0</v>
      </c>
      <c r="AB21" s="34">
        <f t="shared" si="4"/>
        <v>19</v>
      </c>
      <c r="AC21" s="5" t="s">
        <v>235</v>
      </c>
      <c r="AD21" s="1">
        <v>14</v>
      </c>
    </row>
    <row r="22" spans="2:30" ht="12.75">
      <c r="B22" s="29" t="s">
        <v>1</v>
      </c>
      <c r="C22" s="29" t="s">
        <v>414</v>
      </c>
      <c r="D22" s="29" t="s">
        <v>3</v>
      </c>
      <c r="E22" s="29" t="s">
        <v>415</v>
      </c>
      <c r="F22" s="29" t="s">
        <v>416</v>
      </c>
      <c r="G22" s="29" t="s">
        <v>417</v>
      </c>
      <c r="H22" s="29" t="s">
        <v>418</v>
      </c>
      <c r="L22" s="34">
        <f t="shared" si="0"/>
        <v>20</v>
      </c>
      <c r="M22" s="148" t="s">
        <v>376</v>
      </c>
      <c r="N22" s="32">
        <v>1</v>
      </c>
      <c r="P22" s="34">
        <f t="shared" si="1"/>
        <v>20</v>
      </c>
      <c r="Q22" s="5" t="s">
        <v>302</v>
      </c>
      <c r="R22" s="3">
        <v>2</v>
      </c>
      <c r="T22" s="34">
        <f t="shared" si="2"/>
        <v>20</v>
      </c>
      <c r="U22" s="22" t="s">
        <v>265</v>
      </c>
      <c r="V22" s="33">
        <v>1</v>
      </c>
      <c r="W22" s="152"/>
      <c r="X22" s="34">
        <f t="shared" si="3"/>
        <v>20</v>
      </c>
      <c r="Z22" s="1">
        <v>0</v>
      </c>
      <c r="AB22" s="34">
        <f t="shared" si="4"/>
        <v>20</v>
      </c>
      <c r="AC22" t="s">
        <v>233</v>
      </c>
      <c r="AD22" s="1">
        <v>8</v>
      </c>
    </row>
    <row r="23" spans="1:30" ht="12.75">
      <c r="A23" s="1" t="s">
        <v>113</v>
      </c>
      <c r="B23" s="1">
        <v>8</v>
      </c>
      <c r="C23" s="1">
        <v>4</v>
      </c>
      <c r="D23" s="1">
        <v>4</v>
      </c>
      <c r="E23" s="1">
        <v>4</v>
      </c>
      <c r="F23" s="1">
        <v>4</v>
      </c>
      <c r="G23" s="1">
        <v>1</v>
      </c>
      <c r="H23" s="1">
        <v>5</v>
      </c>
      <c r="L23" s="34">
        <f t="shared" si="0"/>
        <v>21</v>
      </c>
      <c r="M23" s="148" t="s">
        <v>377</v>
      </c>
      <c r="N23" s="32">
        <v>1</v>
      </c>
      <c r="P23" s="34">
        <f t="shared" si="1"/>
        <v>21</v>
      </c>
      <c r="Q23" s="5" t="s">
        <v>303</v>
      </c>
      <c r="R23" s="3">
        <v>4</v>
      </c>
      <c r="T23" s="34">
        <f t="shared" si="2"/>
        <v>21</v>
      </c>
      <c r="U23" s="22" t="s">
        <v>277</v>
      </c>
      <c r="V23" s="33">
        <v>2</v>
      </c>
      <c r="W23" s="33"/>
      <c r="X23" s="34">
        <f t="shared" si="3"/>
        <v>21</v>
      </c>
      <c r="Z23" s="1">
        <v>0</v>
      </c>
      <c r="AB23" s="34">
        <f t="shared" si="4"/>
        <v>21</v>
      </c>
      <c r="AC23" t="s">
        <v>236</v>
      </c>
      <c r="AD23" s="1">
        <v>8</v>
      </c>
    </row>
    <row r="24" spans="1:30" ht="12.75">
      <c r="A24" s="66" t="s">
        <v>105</v>
      </c>
      <c r="G24" s="1">
        <v>10</v>
      </c>
      <c r="L24" s="34">
        <f t="shared" si="0"/>
        <v>22</v>
      </c>
      <c r="M24" s="148" t="s">
        <v>378</v>
      </c>
      <c r="N24" s="32">
        <v>1</v>
      </c>
      <c r="P24" s="34">
        <f t="shared" si="1"/>
        <v>22</v>
      </c>
      <c r="Q24" s="5" t="s">
        <v>304</v>
      </c>
      <c r="R24" s="3">
        <v>1</v>
      </c>
      <c r="S24" s="32"/>
      <c r="T24" s="34">
        <f t="shared" si="2"/>
        <v>22</v>
      </c>
      <c r="U24" s="22" t="s">
        <v>275</v>
      </c>
      <c r="V24" s="33">
        <v>13</v>
      </c>
      <c r="W24" s="152"/>
      <c r="X24" s="34">
        <f t="shared" si="3"/>
        <v>22</v>
      </c>
      <c r="Z24" s="1">
        <v>0</v>
      </c>
      <c r="AB24" s="34">
        <f t="shared" si="4"/>
        <v>22</v>
      </c>
      <c r="AC24" t="s">
        <v>234</v>
      </c>
      <c r="AD24" s="1">
        <v>12</v>
      </c>
    </row>
    <row r="25" spans="1:30" ht="12.75">
      <c r="A25" s="66" t="s">
        <v>106</v>
      </c>
      <c r="G25" s="1">
        <v>15</v>
      </c>
      <c r="L25" s="34">
        <f t="shared" si="0"/>
        <v>23</v>
      </c>
      <c r="M25" s="148" t="s">
        <v>342</v>
      </c>
      <c r="N25" s="32">
        <v>-1</v>
      </c>
      <c r="P25" s="34">
        <f t="shared" si="1"/>
        <v>23</v>
      </c>
      <c r="Q25" t="s">
        <v>305</v>
      </c>
      <c r="R25" s="3">
        <v>5</v>
      </c>
      <c r="S25" s="32"/>
      <c r="T25" s="34">
        <f t="shared" si="2"/>
        <v>23</v>
      </c>
      <c r="U25" s="114" t="s">
        <v>281</v>
      </c>
      <c r="V25" s="32">
        <v>11</v>
      </c>
      <c r="W25" s="33"/>
      <c r="X25" s="34">
        <f t="shared" si="3"/>
        <v>23</v>
      </c>
      <c r="Z25" s="1">
        <v>0</v>
      </c>
      <c r="AB25" s="34">
        <f t="shared" si="4"/>
        <v>23</v>
      </c>
      <c r="AC25" t="s">
        <v>237</v>
      </c>
      <c r="AD25" s="1">
        <v>4</v>
      </c>
    </row>
    <row r="26" spans="1:32" ht="12.75">
      <c r="A26" s="66" t="s">
        <v>107</v>
      </c>
      <c r="G26" s="1">
        <v>20</v>
      </c>
      <c r="L26" s="34">
        <f t="shared" si="0"/>
        <v>24</v>
      </c>
      <c r="M26" s="148" t="s">
        <v>379</v>
      </c>
      <c r="N26" s="32">
        <v>8</v>
      </c>
      <c r="P26" s="34">
        <f t="shared" si="1"/>
        <v>24</v>
      </c>
      <c r="Q26" s="5" t="s">
        <v>306</v>
      </c>
      <c r="R26" s="3">
        <v>3</v>
      </c>
      <c r="S26" s="32"/>
      <c r="T26" s="34">
        <f t="shared" si="2"/>
        <v>24</v>
      </c>
      <c r="U26" s="149" t="s">
        <v>280</v>
      </c>
      <c r="V26" s="33">
        <v>0</v>
      </c>
      <c r="W26" s="33"/>
      <c r="X26" s="34">
        <f t="shared" si="3"/>
        <v>24</v>
      </c>
      <c r="Z26" s="1">
        <v>0</v>
      </c>
      <c r="AB26" s="34">
        <f t="shared" si="4"/>
        <v>24</v>
      </c>
      <c r="AC26" s="5" t="s">
        <v>238</v>
      </c>
      <c r="AD26" s="32">
        <v>5</v>
      </c>
      <c r="AE26" s="152"/>
      <c r="AF26" s="148"/>
    </row>
    <row r="27" spans="1:32" ht="12.75">
      <c r="A27" s="66" t="s">
        <v>108</v>
      </c>
      <c r="G27" s="1">
        <v>25</v>
      </c>
      <c r="L27" s="34">
        <f t="shared" si="0"/>
        <v>25</v>
      </c>
      <c r="M27" s="148" t="s">
        <v>343</v>
      </c>
      <c r="N27" s="32">
        <v>8</v>
      </c>
      <c r="P27" s="34">
        <f t="shared" si="1"/>
        <v>25</v>
      </c>
      <c r="Q27" s="5" t="s">
        <v>307</v>
      </c>
      <c r="R27" s="3">
        <v>17</v>
      </c>
      <c r="S27" s="32"/>
      <c r="T27" s="34">
        <f t="shared" si="2"/>
        <v>25</v>
      </c>
      <c r="U27" s="22" t="s">
        <v>258</v>
      </c>
      <c r="V27" s="33">
        <v>4</v>
      </c>
      <c r="W27" s="33"/>
      <c r="X27" s="34">
        <f t="shared" si="3"/>
        <v>25</v>
      </c>
      <c r="Z27" s="1">
        <v>0</v>
      </c>
      <c r="AB27" s="34">
        <f t="shared" si="4"/>
        <v>25</v>
      </c>
      <c r="AC27" t="s">
        <v>242</v>
      </c>
      <c r="AD27" s="32">
        <v>5</v>
      </c>
      <c r="AE27" s="148"/>
      <c r="AF27" s="148"/>
    </row>
    <row r="28" spans="1:32" ht="12.75">
      <c r="A28" s="66" t="s">
        <v>109</v>
      </c>
      <c r="G28" s="1">
        <v>30</v>
      </c>
      <c r="L28" s="34">
        <f t="shared" si="0"/>
        <v>26</v>
      </c>
      <c r="M28" s="148" t="s">
        <v>344</v>
      </c>
      <c r="N28" s="32">
        <v>-10</v>
      </c>
      <c r="P28" s="34">
        <f t="shared" si="1"/>
        <v>26</v>
      </c>
      <c r="Q28" s="148" t="s">
        <v>408</v>
      </c>
      <c r="R28" s="33">
        <v>18</v>
      </c>
      <c r="S28" s="32"/>
      <c r="T28" s="34">
        <f t="shared" si="2"/>
        <v>26</v>
      </c>
      <c r="U28" s="22" t="s">
        <v>259</v>
      </c>
      <c r="V28" s="33">
        <v>8</v>
      </c>
      <c r="X28" s="34">
        <f t="shared" si="3"/>
        <v>26</v>
      </c>
      <c r="Z28" s="1">
        <v>0</v>
      </c>
      <c r="AB28" s="34">
        <f t="shared" si="4"/>
        <v>26</v>
      </c>
      <c r="AC28" t="s">
        <v>243</v>
      </c>
      <c r="AD28" s="32">
        <v>7</v>
      </c>
      <c r="AE28" s="148"/>
      <c r="AF28" s="148"/>
    </row>
    <row r="29" spans="1:32" ht="12.75">
      <c r="A29" s="66" t="s">
        <v>110</v>
      </c>
      <c r="G29" s="1">
        <v>35</v>
      </c>
      <c r="L29" s="34">
        <f t="shared" si="0"/>
        <v>27</v>
      </c>
      <c r="M29" s="114" t="s">
        <v>345</v>
      </c>
      <c r="N29" s="32">
        <v>-4</v>
      </c>
      <c r="P29" s="34">
        <f t="shared" si="1"/>
        <v>27</v>
      </c>
      <c r="Q29" s="148" t="s">
        <v>390</v>
      </c>
      <c r="R29" s="33">
        <v>10</v>
      </c>
      <c r="S29" s="32"/>
      <c r="T29" s="34">
        <f t="shared" si="2"/>
        <v>27</v>
      </c>
      <c r="U29" s="149" t="s">
        <v>263</v>
      </c>
      <c r="V29" s="33">
        <v>9</v>
      </c>
      <c r="W29" s="33"/>
      <c r="X29" s="34">
        <f t="shared" si="3"/>
        <v>27</v>
      </c>
      <c r="Z29" s="1">
        <v>0</v>
      </c>
      <c r="AB29" s="34">
        <f t="shared" si="4"/>
        <v>27</v>
      </c>
      <c r="AC29" t="s">
        <v>241</v>
      </c>
      <c r="AD29" s="32">
        <v>9</v>
      </c>
      <c r="AE29" s="148"/>
      <c r="AF29" s="148"/>
    </row>
    <row r="30" spans="1:32" ht="12.75">
      <c r="A30" s="66" t="s">
        <v>111</v>
      </c>
      <c r="G30" s="1">
        <v>40</v>
      </c>
      <c r="L30" s="34">
        <f t="shared" si="0"/>
        <v>28</v>
      </c>
      <c r="M30" s="114" t="s">
        <v>30</v>
      </c>
      <c r="N30" s="32">
        <v>1</v>
      </c>
      <c r="P30" s="34">
        <f t="shared" si="1"/>
        <v>28</v>
      </c>
      <c r="Q30" s="148" t="s">
        <v>385</v>
      </c>
      <c r="R30" s="33">
        <v>15</v>
      </c>
      <c r="S30" s="32"/>
      <c r="T30" s="34">
        <f t="shared" si="2"/>
        <v>28</v>
      </c>
      <c r="U30" s="22" t="s">
        <v>12</v>
      </c>
      <c r="V30" s="33">
        <v>4</v>
      </c>
      <c r="W30" s="33"/>
      <c r="X30" s="34">
        <f t="shared" si="3"/>
        <v>28</v>
      </c>
      <c r="Z30" s="1">
        <v>0</v>
      </c>
      <c r="AB30" s="34">
        <f t="shared" si="4"/>
        <v>28</v>
      </c>
      <c r="AC30" s="5" t="s">
        <v>239</v>
      </c>
      <c r="AD30" s="32">
        <v>15</v>
      </c>
      <c r="AE30" s="148"/>
      <c r="AF30" s="148"/>
    </row>
    <row r="31" spans="1:32" ht="12.75">
      <c r="A31" s="66" t="s">
        <v>112</v>
      </c>
      <c r="G31" s="1">
        <v>45</v>
      </c>
      <c r="L31" s="34">
        <f t="shared" si="0"/>
        <v>29</v>
      </c>
      <c r="M31" s="148" t="s">
        <v>380</v>
      </c>
      <c r="N31" s="32">
        <v>3</v>
      </c>
      <c r="P31" s="34">
        <f t="shared" si="1"/>
        <v>29</v>
      </c>
      <c r="Q31" s="114" t="s">
        <v>308</v>
      </c>
      <c r="R31" s="33">
        <v>6</v>
      </c>
      <c r="S31" s="32"/>
      <c r="T31" s="34">
        <f t="shared" si="2"/>
        <v>29</v>
      </c>
      <c r="U31" s="149" t="s">
        <v>264</v>
      </c>
      <c r="V31" s="33">
        <v>5</v>
      </c>
      <c r="W31" s="33"/>
      <c r="X31" s="34">
        <f t="shared" si="3"/>
        <v>29</v>
      </c>
      <c r="Z31" s="1">
        <v>0</v>
      </c>
      <c r="AB31" s="34">
        <f t="shared" si="4"/>
        <v>29</v>
      </c>
      <c r="AC31" t="s">
        <v>214</v>
      </c>
      <c r="AD31" s="32">
        <v>5</v>
      </c>
      <c r="AE31" s="148"/>
      <c r="AF31" s="148"/>
    </row>
    <row r="32" spans="12:32" ht="12.75">
      <c r="L32" s="34">
        <f t="shared" si="0"/>
        <v>30</v>
      </c>
      <c r="M32" s="114" t="s">
        <v>346</v>
      </c>
      <c r="N32" s="32">
        <v>4</v>
      </c>
      <c r="P32" s="34">
        <f t="shared" si="1"/>
        <v>30</v>
      </c>
      <c r="Q32" s="114" t="s">
        <v>309</v>
      </c>
      <c r="R32" s="33">
        <v>7</v>
      </c>
      <c r="S32" s="32"/>
      <c r="T32" s="34">
        <f t="shared" si="2"/>
        <v>30</v>
      </c>
      <c r="U32" s="149" t="s">
        <v>261</v>
      </c>
      <c r="V32" s="33">
        <v>3</v>
      </c>
      <c r="W32" s="33"/>
      <c r="X32" s="34">
        <f t="shared" si="3"/>
        <v>30</v>
      </c>
      <c r="Z32" s="1">
        <v>0</v>
      </c>
      <c r="AB32" s="34">
        <f t="shared" si="4"/>
        <v>30</v>
      </c>
      <c r="AC32" t="s">
        <v>240</v>
      </c>
      <c r="AD32" s="33">
        <v>15</v>
      </c>
      <c r="AE32" s="152"/>
      <c r="AF32" s="148"/>
    </row>
    <row r="33" spans="12:30" ht="12.75">
      <c r="L33" s="34">
        <f t="shared" si="0"/>
        <v>31</v>
      </c>
      <c r="M33" s="148" t="s">
        <v>84</v>
      </c>
      <c r="N33" s="32">
        <v>0</v>
      </c>
      <c r="P33" s="34">
        <f t="shared" si="1"/>
        <v>31</v>
      </c>
      <c r="Q33" s="148" t="s">
        <v>67</v>
      </c>
      <c r="R33" s="33">
        <v>3</v>
      </c>
      <c r="S33" s="32"/>
      <c r="T33" s="34">
        <f t="shared" si="2"/>
        <v>31</v>
      </c>
      <c r="U33" s="22" t="s">
        <v>262</v>
      </c>
      <c r="V33" s="33">
        <v>8</v>
      </c>
      <c r="X33" s="34">
        <f t="shared" si="3"/>
        <v>31</v>
      </c>
      <c r="Z33" s="1">
        <v>0</v>
      </c>
      <c r="AB33" s="34">
        <f t="shared" si="4"/>
        <v>31</v>
      </c>
      <c r="AC33" t="s">
        <v>244</v>
      </c>
      <c r="AD33" s="32">
        <v>70</v>
      </c>
    </row>
    <row r="34" spans="12:30" ht="12.75">
      <c r="L34" s="34">
        <f t="shared" si="0"/>
        <v>32</v>
      </c>
      <c r="M34" s="148" t="s">
        <v>381</v>
      </c>
      <c r="N34" s="32">
        <v>0</v>
      </c>
      <c r="P34" s="34">
        <f t="shared" si="1"/>
        <v>32</v>
      </c>
      <c r="Q34" s="114" t="s">
        <v>310</v>
      </c>
      <c r="R34" s="33">
        <v>16</v>
      </c>
      <c r="S34" s="32"/>
      <c r="T34" s="34">
        <f t="shared" si="2"/>
        <v>32</v>
      </c>
      <c r="U34" s="149" t="s">
        <v>257</v>
      </c>
      <c r="V34" s="33">
        <v>3</v>
      </c>
      <c r="W34" s="33"/>
      <c r="X34" s="34">
        <f t="shared" si="3"/>
        <v>32</v>
      </c>
      <c r="Z34" s="1">
        <v>0</v>
      </c>
      <c r="AB34" s="34">
        <f t="shared" si="4"/>
        <v>32</v>
      </c>
      <c r="AC34" t="s">
        <v>248</v>
      </c>
      <c r="AD34" s="1">
        <v>8</v>
      </c>
    </row>
    <row r="35" spans="1:30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L35" s="34">
        <f t="shared" si="0"/>
        <v>33</v>
      </c>
      <c r="M35" s="148" t="s">
        <v>382</v>
      </c>
      <c r="N35" s="32">
        <v>3</v>
      </c>
      <c r="P35" s="34">
        <f t="shared" si="1"/>
        <v>33</v>
      </c>
      <c r="Q35" s="148" t="s">
        <v>311</v>
      </c>
      <c r="R35" s="33">
        <v>17</v>
      </c>
      <c r="S35" s="32"/>
      <c r="T35" s="34">
        <f t="shared" si="2"/>
        <v>33</v>
      </c>
      <c r="U35" s="60" t="s">
        <v>290</v>
      </c>
      <c r="V35" s="32">
        <v>31</v>
      </c>
      <c r="X35" s="34">
        <f t="shared" si="3"/>
        <v>33</v>
      </c>
      <c r="Z35" s="1">
        <v>0</v>
      </c>
      <c r="AB35" s="34">
        <f t="shared" si="4"/>
        <v>33</v>
      </c>
      <c r="AC35" t="s">
        <v>245</v>
      </c>
      <c r="AD35" s="1">
        <v>15</v>
      </c>
    </row>
    <row r="36" spans="1:30" ht="12.75">
      <c r="A36" s="92"/>
      <c r="B36" s="113"/>
      <c r="C36" s="113"/>
      <c r="D36" s="113"/>
      <c r="E36" s="113"/>
      <c r="F36" s="113"/>
      <c r="G36" s="113"/>
      <c r="H36" s="113"/>
      <c r="I36" s="113"/>
      <c r="J36" s="113"/>
      <c r="L36" s="34">
        <f t="shared" si="0"/>
        <v>34</v>
      </c>
      <c r="M36" s="148" t="s">
        <v>383</v>
      </c>
      <c r="N36" s="32">
        <v>3</v>
      </c>
      <c r="P36" s="34">
        <f t="shared" si="1"/>
        <v>34</v>
      </c>
      <c r="Q36" s="114" t="s">
        <v>312</v>
      </c>
      <c r="R36" s="33">
        <v>2</v>
      </c>
      <c r="S36" s="32"/>
      <c r="T36" s="34">
        <f t="shared" si="2"/>
        <v>34</v>
      </c>
      <c r="U36" s="149" t="s">
        <v>273</v>
      </c>
      <c r="V36" s="33">
        <v>6</v>
      </c>
      <c r="W36" s="33"/>
      <c r="X36" s="34">
        <f t="shared" si="3"/>
        <v>34</v>
      </c>
      <c r="Z36" s="1">
        <v>0</v>
      </c>
      <c r="AB36" s="34">
        <f t="shared" si="4"/>
        <v>34</v>
      </c>
      <c r="AC36" t="s">
        <v>251</v>
      </c>
      <c r="AD36" s="1">
        <v>15</v>
      </c>
    </row>
    <row r="37" spans="1:30" ht="12.75">
      <c r="A37" s="92"/>
      <c r="B37" s="31"/>
      <c r="C37" s="31"/>
      <c r="D37" s="31"/>
      <c r="E37" s="31"/>
      <c r="F37" s="31"/>
      <c r="G37" s="31"/>
      <c r="H37" s="31"/>
      <c r="I37" s="31"/>
      <c r="J37" s="31"/>
      <c r="L37" s="34">
        <f t="shared" si="0"/>
        <v>35</v>
      </c>
      <c r="M37" s="148" t="s">
        <v>348</v>
      </c>
      <c r="N37" s="32">
        <v>8</v>
      </c>
      <c r="P37" s="34">
        <f t="shared" si="1"/>
        <v>35</v>
      </c>
      <c r="Q37" s="114" t="s">
        <v>313</v>
      </c>
      <c r="R37" s="33">
        <v>5</v>
      </c>
      <c r="S37" s="32"/>
      <c r="T37" s="34">
        <f t="shared" si="2"/>
        <v>35</v>
      </c>
      <c r="U37" s="22" t="s">
        <v>274</v>
      </c>
      <c r="V37" s="33">
        <v>8</v>
      </c>
      <c r="W37" s="152"/>
      <c r="X37" s="34">
        <f t="shared" si="3"/>
        <v>35</v>
      </c>
      <c r="Z37" s="1">
        <v>0</v>
      </c>
      <c r="AB37" s="34">
        <f t="shared" si="4"/>
        <v>35</v>
      </c>
      <c r="AC37" t="s">
        <v>247</v>
      </c>
      <c r="AD37" s="1">
        <v>10</v>
      </c>
    </row>
    <row r="38" spans="1:30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L38" s="34">
        <f t="shared" si="0"/>
        <v>36</v>
      </c>
      <c r="M38" s="148" t="s">
        <v>349</v>
      </c>
      <c r="N38" s="32">
        <v>18</v>
      </c>
      <c r="P38" s="34">
        <f t="shared" si="1"/>
        <v>36</v>
      </c>
      <c r="Q38" s="148" t="s">
        <v>314</v>
      </c>
      <c r="R38" s="33">
        <v>3</v>
      </c>
      <c r="S38" s="32"/>
      <c r="T38" s="34">
        <f t="shared" si="2"/>
        <v>36</v>
      </c>
      <c r="U38" s="22" t="s">
        <v>271</v>
      </c>
      <c r="V38" s="33">
        <v>2</v>
      </c>
      <c r="W38" s="152"/>
      <c r="X38" s="34">
        <f t="shared" si="3"/>
        <v>36</v>
      </c>
      <c r="Z38" s="1">
        <v>0</v>
      </c>
      <c r="AB38" s="34">
        <f t="shared" si="4"/>
        <v>36</v>
      </c>
      <c r="AC38" t="s">
        <v>250</v>
      </c>
      <c r="AD38" s="1">
        <v>20</v>
      </c>
    </row>
    <row r="39" spans="1:30" ht="12.75">
      <c r="A39" s="31"/>
      <c r="B39" s="32"/>
      <c r="C39" s="32"/>
      <c r="D39" s="32"/>
      <c r="E39" s="32"/>
      <c r="F39" s="32"/>
      <c r="G39" s="32"/>
      <c r="H39" s="32"/>
      <c r="I39" s="32"/>
      <c r="J39" s="32"/>
      <c r="L39" s="34">
        <f t="shared" si="0"/>
        <v>37</v>
      </c>
      <c r="M39" s="114" t="s">
        <v>350</v>
      </c>
      <c r="N39" s="32">
        <v>8</v>
      </c>
      <c r="P39" s="34">
        <f t="shared" si="1"/>
        <v>37</v>
      </c>
      <c r="Q39" s="148" t="s">
        <v>403</v>
      </c>
      <c r="R39" s="33">
        <v>2</v>
      </c>
      <c r="S39" s="32"/>
      <c r="T39" s="34">
        <f t="shared" si="2"/>
        <v>37</v>
      </c>
      <c r="U39" s="22" t="s">
        <v>272</v>
      </c>
      <c r="V39" s="33">
        <v>6</v>
      </c>
      <c r="W39" s="33"/>
      <c r="X39" s="34">
        <f t="shared" si="3"/>
        <v>37</v>
      </c>
      <c r="Z39" s="1">
        <v>0</v>
      </c>
      <c r="AB39" s="34">
        <f t="shared" si="4"/>
        <v>37</v>
      </c>
      <c r="AC39" t="s">
        <v>249</v>
      </c>
      <c r="AD39" s="1">
        <v>10</v>
      </c>
    </row>
    <row r="40" spans="1:30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L40" s="34">
        <f t="shared" si="0"/>
        <v>38</v>
      </c>
      <c r="M40" s="114" t="s">
        <v>351</v>
      </c>
      <c r="N40" s="32">
        <v>20</v>
      </c>
      <c r="P40" s="34">
        <f t="shared" si="1"/>
        <v>38</v>
      </c>
      <c r="Q40" s="114" t="s">
        <v>315</v>
      </c>
      <c r="R40" s="33">
        <v>12</v>
      </c>
      <c r="S40" s="32"/>
      <c r="T40" s="34">
        <f t="shared" si="2"/>
        <v>38</v>
      </c>
      <c r="U40" s="5" t="s">
        <v>279</v>
      </c>
      <c r="V40" s="1">
        <v>14</v>
      </c>
      <c r="X40" s="34">
        <f t="shared" si="3"/>
        <v>38</v>
      </c>
      <c r="Z40" s="1">
        <v>0</v>
      </c>
      <c r="AB40" s="34">
        <f t="shared" si="4"/>
        <v>38</v>
      </c>
      <c r="AC40" t="s">
        <v>215</v>
      </c>
      <c r="AD40" s="1">
        <v>3</v>
      </c>
    </row>
    <row r="41" spans="1:30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L41" s="34">
        <f t="shared" si="0"/>
        <v>39</v>
      </c>
      <c r="M41" s="114" t="s">
        <v>352</v>
      </c>
      <c r="N41" s="32">
        <v>30</v>
      </c>
      <c r="P41" s="34">
        <f t="shared" si="1"/>
        <v>39</v>
      </c>
      <c r="Q41" s="148" t="s">
        <v>386</v>
      </c>
      <c r="R41" s="33">
        <v>10</v>
      </c>
      <c r="S41" s="32"/>
      <c r="T41" s="34">
        <f t="shared" si="2"/>
        <v>39</v>
      </c>
      <c r="U41" s="60" t="s">
        <v>288</v>
      </c>
      <c r="V41" s="1">
        <v>39</v>
      </c>
      <c r="X41" s="34">
        <f t="shared" si="3"/>
        <v>39</v>
      </c>
      <c r="Z41" s="1">
        <v>0</v>
      </c>
      <c r="AB41" s="34">
        <f t="shared" si="4"/>
        <v>39</v>
      </c>
      <c r="AC41" t="s">
        <v>246</v>
      </c>
      <c r="AD41" s="1">
        <v>5</v>
      </c>
    </row>
    <row r="42" spans="1:30" ht="12.75">
      <c r="A42" s="31"/>
      <c r="B42" s="32"/>
      <c r="C42" s="32"/>
      <c r="D42" s="32"/>
      <c r="E42" s="32"/>
      <c r="F42" s="32"/>
      <c r="G42" s="32"/>
      <c r="H42" s="32"/>
      <c r="I42" s="32"/>
      <c r="J42" s="32"/>
      <c r="L42" s="34">
        <f t="shared" si="0"/>
        <v>40</v>
      </c>
      <c r="M42" s="114" t="s">
        <v>353</v>
      </c>
      <c r="N42" s="32">
        <v>45</v>
      </c>
      <c r="P42" s="34">
        <f t="shared" si="1"/>
        <v>40</v>
      </c>
      <c r="Q42" s="114" t="s">
        <v>316</v>
      </c>
      <c r="R42" s="33">
        <v>5</v>
      </c>
      <c r="S42" s="32"/>
      <c r="T42" s="34">
        <f t="shared" si="2"/>
        <v>40</v>
      </c>
      <c r="U42" s="22" t="s">
        <v>276</v>
      </c>
      <c r="V42" s="3">
        <v>4</v>
      </c>
      <c r="W42" s="33"/>
      <c r="X42" s="34">
        <f t="shared" si="3"/>
        <v>40</v>
      </c>
      <c r="Z42" s="1">
        <v>0</v>
      </c>
      <c r="AB42" s="34">
        <f t="shared" si="4"/>
        <v>40</v>
      </c>
      <c r="AD42" s="1">
        <v>0</v>
      </c>
    </row>
    <row r="43" spans="1:30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L43" s="34">
        <f t="shared" si="0"/>
        <v>41</v>
      </c>
      <c r="M43" s="114" t="s">
        <v>354</v>
      </c>
      <c r="N43" s="32">
        <v>65</v>
      </c>
      <c r="P43" s="34">
        <f t="shared" si="1"/>
        <v>41</v>
      </c>
      <c r="Q43" s="148" t="s">
        <v>317</v>
      </c>
      <c r="R43" s="33">
        <v>12</v>
      </c>
      <c r="S43" s="32"/>
      <c r="T43" s="34">
        <f t="shared" si="2"/>
        <v>41</v>
      </c>
      <c r="U43" s="60"/>
      <c r="V43" s="1">
        <v>0</v>
      </c>
      <c r="X43" s="34">
        <f t="shared" si="3"/>
        <v>41</v>
      </c>
      <c r="Z43" s="1">
        <v>0</v>
      </c>
      <c r="AB43" s="34">
        <f t="shared" si="4"/>
        <v>41</v>
      </c>
      <c r="AD43" s="1">
        <v>0</v>
      </c>
    </row>
    <row r="44" spans="1:30" ht="12.75">
      <c r="A44" s="31"/>
      <c r="B44" s="32"/>
      <c r="C44" s="32"/>
      <c r="D44" s="32"/>
      <c r="E44" s="32"/>
      <c r="F44" s="32"/>
      <c r="G44" s="32"/>
      <c r="H44" s="32"/>
      <c r="I44" s="32"/>
      <c r="J44" s="32"/>
      <c r="L44" s="34">
        <f t="shared" si="0"/>
        <v>42</v>
      </c>
      <c r="M44" s="114" t="s">
        <v>355</v>
      </c>
      <c r="N44" s="32">
        <v>8</v>
      </c>
      <c r="P44" s="34">
        <f t="shared" si="1"/>
        <v>42</v>
      </c>
      <c r="Q44" s="148" t="s">
        <v>318</v>
      </c>
      <c r="R44" s="33">
        <v>1</v>
      </c>
      <c r="S44" s="32"/>
      <c r="T44" s="34">
        <f t="shared" si="2"/>
        <v>42</v>
      </c>
      <c r="U44" s="60"/>
      <c r="V44" s="1">
        <v>0</v>
      </c>
      <c r="X44" s="34">
        <f t="shared" si="3"/>
        <v>42</v>
      </c>
      <c r="Z44" s="1">
        <v>0</v>
      </c>
      <c r="AB44" s="34">
        <f t="shared" si="4"/>
        <v>42</v>
      </c>
      <c r="AD44" s="1">
        <v>0</v>
      </c>
    </row>
    <row r="45" spans="1:30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L45" s="34">
        <f t="shared" si="0"/>
        <v>43</v>
      </c>
      <c r="M45" s="5"/>
      <c r="N45" s="1">
        <v>0</v>
      </c>
      <c r="P45" s="34">
        <f t="shared" si="1"/>
        <v>43</v>
      </c>
      <c r="Q45" s="114" t="s">
        <v>319</v>
      </c>
      <c r="R45" s="33">
        <v>5</v>
      </c>
      <c r="S45" s="32"/>
      <c r="T45" s="34">
        <f t="shared" si="2"/>
        <v>43</v>
      </c>
      <c r="U45" s="60"/>
      <c r="V45" s="1">
        <v>0</v>
      </c>
      <c r="X45" s="34">
        <f t="shared" si="3"/>
        <v>43</v>
      </c>
      <c r="Z45" s="1">
        <v>0</v>
      </c>
      <c r="AB45" s="34">
        <f t="shared" si="4"/>
        <v>43</v>
      </c>
      <c r="AD45" s="1">
        <v>0</v>
      </c>
    </row>
    <row r="46" spans="1:30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L46" s="34">
        <f t="shared" si="0"/>
        <v>44</v>
      </c>
      <c r="M46"/>
      <c r="N46" s="1">
        <v>0</v>
      </c>
      <c r="P46" s="34">
        <f t="shared" si="1"/>
        <v>44</v>
      </c>
      <c r="Q46" s="114" t="s">
        <v>320</v>
      </c>
      <c r="R46" s="33">
        <v>4</v>
      </c>
      <c r="S46" s="32"/>
      <c r="T46" s="34">
        <f t="shared" si="2"/>
        <v>44</v>
      </c>
      <c r="U46" s="60"/>
      <c r="V46" s="1">
        <v>0</v>
      </c>
      <c r="X46" s="34">
        <f t="shared" si="3"/>
        <v>44</v>
      </c>
      <c r="Z46" s="1">
        <v>0</v>
      </c>
      <c r="AB46" s="34">
        <f t="shared" si="4"/>
        <v>44</v>
      </c>
      <c r="AD46" s="1">
        <v>0</v>
      </c>
    </row>
    <row r="47" spans="1:30" ht="12.75">
      <c r="A47" s="31"/>
      <c r="B47" s="32"/>
      <c r="C47" s="32"/>
      <c r="D47" s="32"/>
      <c r="E47" s="32"/>
      <c r="F47" s="32"/>
      <c r="G47" s="32"/>
      <c r="H47" s="32"/>
      <c r="I47" s="32"/>
      <c r="J47" s="32"/>
      <c r="L47" s="34">
        <f t="shared" si="0"/>
        <v>45</v>
      </c>
      <c r="M47"/>
      <c r="N47" s="1">
        <v>0</v>
      </c>
      <c r="P47" s="34">
        <f t="shared" si="1"/>
        <v>45</v>
      </c>
      <c r="Q47" s="114" t="s">
        <v>321</v>
      </c>
      <c r="R47" s="33">
        <v>2</v>
      </c>
      <c r="S47" s="32"/>
      <c r="T47" s="34">
        <f t="shared" si="2"/>
        <v>45</v>
      </c>
      <c r="U47" s="60"/>
      <c r="V47" s="1">
        <v>0</v>
      </c>
      <c r="X47" s="34">
        <f t="shared" si="3"/>
        <v>45</v>
      </c>
      <c r="Z47" s="1">
        <v>0</v>
      </c>
      <c r="AB47" s="34">
        <f t="shared" si="4"/>
        <v>45</v>
      </c>
      <c r="AD47" s="1">
        <v>0</v>
      </c>
    </row>
    <row r="48" spans="1:30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L48" s="34">
        <f t="shared" si="0"/>
        <v>46</v>
      </c>
      <c r="M48"/>
      <c r="N48" s="1">
        <v>0</v>
      </c>
      <c r="P48" s="34">
        <f t="shared" si="1"/>
        <v>46</v>
      </c>
      <c r="Q48" s="114" t="s">
        <v>322</v>
      </c>
      <c r="R48" s="33">
        <v>2</v>
      </c>
      <c r="S48" s="32"/>
      <c r="T48" s="34">
        <f t="shared" si="2"/>
        <v>46</v>
      </c>
      <c r="U48" s="60"/>
      <c r="V48" s="1">
        <v>0</v>
      </c>
      <c r="X48" s="34">
        <f t="shared" si="3"/>
        <v>46</v>
      </c>
      <c r="Z48" s="1">
        <v>0</v>
      </c>
      <c r="AB48" s="34">
        <f t="shared" si="4"/>
        <v>46</v>
      </c>
      <c r="AD48" s="1">
        <v>0</v>
      </c>
    </row>
    <row r="49" spans="1:30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L49" s="34">
        <f t="shared" si="0"/>
        <v>47</v>
      </c>
      <c r="M49"/>
      <c r="N49" s="1">
        <v>0</v>
      </c>
      <c r="P49" s="34">
        <f t="shared" si="1"/>
        <v>47</v>
      </c>
      <c r="Q49" s="5" t="s">
        <v>323</v>
      </c>
      <c r="R49" s="3">
        <v>7</v>
      </c>
      <c r="S49" s="32"/>
      <c r="T49" s="34">
        <f t="shared" si="2"/>
        <v>47</v>
      </c>
      <c r="U49" s="60"/>
      <c r="V49" s="1">
        <v>0</v>
      </c>
      <c r="X49" s="34">
        <f t="shared" si="3"/>
        <v>47</v>
      </c>
      <c r="Z49" s="1">
        <v>0</v>
      </c>
      <c r="AB49" s="34">
        <f t="shared" si="4"/>
        <v>47</v>
      </c>
      <c r="AD49" s="1">
        <v>0</v>
      </c>
    </row>
    <row r="50" spans="1:30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L50" s="34">
        <f t="shared" si="0"/>
        <v>48</v>
      </c>
      <c r="M50"/>
      <c r="N50" s="1">
        <v>0</v>
      </c>
      <c r="P50" s="34">
        <f t="shared" si="1"/>
        <v>48</v>
      </c>
      <c r="Q50" s="114" t="s">
        <v>324</v>
      </c>
      <c r="R50" s="33">
        <v>16</v>
      </c>
      <c r="S50" s="32"/>
      <c r="T50" s="34">
        <f t="shared" si="2"/>
        <v>48</v>
      </c>
      <c r="U50" s="60"/>
      <c r="V50" s="1">
        <v>0</v>
      </c>
      <c r="X50" s="34">
        <f t="shared" si="3"/>
        <v>48</v>
      </c>
      <c r="Z50" s="1">
        <v>0</v>
      </c>
      <c r="AB50" s="34">
        <f t="shared" si="4"/>
        <v>48</v>
      </c>
      <c r="AD50" s="1">
        <v>0</v>
      </c>
    </row>
    <row r="51" spans="1:30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L51" s="34">
        <f t="shared" si="0"/>
        <v>49</v>
      </c>
      <c r="M51"/>
      <c r="N51" s="1">
        <v>0</v>
      </c>
      <c r="P51" s="34">
        <f t="shared" si="1"/>
        <v>49</v>
      </c>
      <c r="Q51" s="114" t="s">
        <v>325</v>
      </c>
      <c r="R51" s="33">
        <v>27</v>
      </c>
      <c r="S51" s="32"/>
      <c r="T51" s="34">
        <f t="shared" si="2"/>
        <v>49</v>
      </c>
      <c r="U51" s="60"/>
      <c r="V51" s="1">
        <v>0</v>
      </c>
      <c r="X51" s="34">
        <f t="shared" si="3"/>
        <v>49</v>
      </c>
      <c r="Z51" s="1">
        <v>0</v>
      </c>
      <c r="AB51" s="34">
        <f t="shared" si="4"/>
        <v>49</v>
      </c>
      <c r="AD51" s="1">
        <v>0</v>
      </c>
    </row>
    <row r="52" spans="1:30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L52" s="34">
        <f t="shared" si="0"/>
        <v>50</v>
      </c>
      <c r="M52"/>
      <c r="N52" s="1">
        <v>0</v>
      </c>
      <c r="P52" s="34">
        <f t="shared" si="1"/>
        <v>50</v>
      </c>
      <c r="Q52" s="114" t="s">
        <v>326</v>
      </c>
      <c r="R52" s="33">
        <v>2</v>
      </c>
      <c r="S52" s="32"/>
      <c r="T52" s="34">
        <f t="shared" si="2"/>
        <v>50</v>
      </c>
      <c r="U52" s="60"/>
      <c r="V52" s="1">
        <v>0</v>
      </c>
      <c r="X52" s="34">
        <f t="shared" si="3"/>
        <v>50</v>
      </c>
      <c r="Z52" s="1">
        <v>0</v>
      </c>
      <c r="AB52" s="34">
        <f t="shared" si="4"/>
        <v>50</v>
      </c>
      <c r="AD52" s="1">
        <v>0</v>
      </c>
    </row>
    <row r="53" spans="1:30" ht="12.75">
      <c r="A53" s="32"/>
      <c r="B53" s="32"/>
      <c r="C53" s="32"/>
      <c r="D53" s="32"/>
      <c r="E53" s="32"/>
      <c r="F53" s="31"/>
      <c r="G53" s="32"/>
      <c r="H53" s="32"/>
      <c r="I53" s="32"/>
      <c r="J53" s="32"/>
      <c r="L53" s="34">
        <f t="shared" si="0"/>
        <v>51</v>
      </c>
      <c r="M53"/>
      <c r="N53" s="1">
        <v>0</v>
      </c>
      <c r="P53" s="34">
        <f aca="true" t="shared" si="6" ref="P53:P102">SUM(P52)+1</f>
        <v>51</v>
      </c>
      <c r="Q53" s="114" t="s">
        <v>409</v>
      </c>
      <c r="R53" s="33">
        <v>1</v>
      </c>
      <c r="S53" s="32"/>
      <c r="T53" s="34">
        <f aca="true" t="shared" si="7" ref="T53:T102">SUM(T52)+1</f>
        <v>51</v>
      </c>
      <c r="U53" s="60"/>
      <c r="V53" s="1">
        <v>0</v>
      </c>
      <c r="X53" s="34">
        <f t="shared" si="3"/>
        <v>51</v>
      </c>
      <c r="Z53" s="1">
        <v>0</v>
      </c>
      <c r="AB53" s="34">
        <f t="shared" si="4"/>
        <v>51</v>
      </c>
      <c r="AD53" s="1">
        <v>0</v>
      </c>
    </row>
    <row r="54" spans="1:30" ht="12.75">
      <c r="A54" s="32"/>
      <c r="B54" s="32"/>
      <c r="C54" s="32"/>
      <c r="D54" s="32"/>
      <c r="E54" s="32"/>
      <c r="F54" s="31"/>
      <c r="G54" s="32"/>
      <c r="H54" s="32"/>
      <c r="I54" s="32"/>
      <c r="J54" s="32"/>
      <c r="L54" s="34">
        <f t="shared" si="0"/>
        <v>52</v>
      </c>
      <c r="M54"/>
      <c r="N54" s="1">
        <v>0</v>
      </c>
      <c r="P54" s="34">
        <f t="shared" si="6"/>
        <v>52</v>
      </c>
      <c r="Q54" s="148" t="s">
        <v>410</v>
      </c>
      <c r="R54" s="33">
        <v>2</v>
      </c>
      <c r="S54" s="32"/>
      <c r="T54" s="34">
        <f t="shared" si="7"/>
        <v>52</v>
      </c>
      <c r="U54" s="60"/>
      <c r="V54" s="1">
        <v>0</v>
      </c>
      <c r="X54" s="34">
        <f t="shared" si="3"/>
        <v>52</v>
      </c>
      <c r="Z54" s="1">
        <v>0</v>
      </c>
      <c r="AB54" s="34">
        <f t="shared" si="4"/>
        <v>52</v>
      </c>
      <c r="AD54" s="1">
        <v>0</v>
      </c>
    </row>
    <row r="55" spans="1:30" ht="12.75">
      <c r="A55" s="32"/>
      <c r="B55" s="32"/>
      <c r="C55" s="32"/>
      <c r="D55" s="32"/>
      <c r="E55" s="32"/>
      <c r="F55" s="31"/>
      <c r="G55" s="32"/>
      <c r="H55" s="32"/>
      <c r="I55" s="32"/>
      <c r="J55" s="32"/>
      <c r="L55" s="34">
        <f t="shared" si="0"/>
        <v>53</v>
      </c>
      <c r="M55"/>
      <c r="N55" s="1">
        <v>0</v>
      </c>
      <c r="P55" s="34">
        <f t="shared" si="6"/>
        <v>53</v>
      </c>
      <c r="Q55" s="148" t="s">
        <v>411</v>
      </c>
      <c r="R55" s="33">
        <v>4</v>
      </c>
      <c r="S55" s="32"/>
      <c r="T55" s="34">
        <f t="shared" si="7"/>
        <v>53</v>
      </c>
      <c r="U55" s="60"/>
      <c r="V55" s="1">
        <v>0</v>
      </c>
      <c r="X55" s="34">
        <f t="shared" si="3"/>
        <v>53</v>
      </c>
      <c r="Z55" s="1">
        <v>0</v>
      </c>
      <c r="AB55" s="34">
        <f t="shared" si="4"/>
        <v>53</v>
      </c>
      <c r="AD55" s="1">
        <v>0</v>
      </c>
    </row>
    <row r="56" spans="1:30" ht="12.75">
      <c r="A56" s="32"/>
      <c r="B56" s="32"/>
      <c r="C56" s="32"/>
      <c r="D56" s="32"/>
      <c r="E56" s="32"/>
      <c r="F56" s="31"/>
      <c r="G56" s="32"/>
      <c r="H56" s="32"/>
      <c r="I56" s="32"/>
      <c r="J56" s="32"/>
      <c r="L56" s="34">
        <f t="shared" si="0"/>
        <v>54</v>
      </c>
      <c r="M56"/>
      <c r="N56" s="1">
        <v>0</v>
      </c>
      <c r="P56" s="34">
        <f t="shared" si="6"/>
        <v>54</v>
      </c>
      <c r="Q56" s="148" t="s">
        <v>389</v>
      </c>
      <c r="R56" s="33">
        <v>8</v>
      </c>
      <c r="S56" s="32"/>
      <c r="T56" s="34">
        <f t="shared" si="7"/>
        <v>54</v>
      </c>
      <c r="V56" s="1">
        <v>0</v>
      </c>
      <c r="X56" s="34">
        <f t="shared" si="3"/>
        <v>54</v>
      </c>
      <c r="Z56" s="1">
        <v>0</v>
      </c>
      <c r="AB56" s="34">
        <f t="shared" si="4"/>
        <v>54</v>
      </c>
      <c r="AD56" s="1">
        <v>0</v>
      </c>
    </row>
    <row r="57" spans="1:30" ht="12.75">
      <c r="A57" s="32"/>
      <c r="B57" s="32"/>
      <c r="C57" s="32"/>
      <c r="D57" s="32"/>
      <c r="E57" s="32"/>
      <c r="F57" s="31"/>
      <c r="G57" s="32"/>
      <c r="H57" s="32"/>
      <c r="I57" s="32"/>
      <c r="J57" s="32"/>
      <c r="L57" s="34">
        <f t="shared" si="0"/>
        <v>55</v>
      </c>
      <c r="M57"/>
      <c r="N57" s="1">
        <v>0</v>
      </c>
      <c r="P57" s="34">
        <f t="shared" si="6"/>
        <v>55</v>
      </c>
      <c r="Q57" s="5" t="s">
        <v>327</v>
      </c>
      <c r="R57" s="3">
        <v>2</v>
      </c>
      <c r="S57" s="32"/>
      <c r="T57" s="34">
        <f t="shared" si="7"/>
        <v>55</v>
      </c>
      <c r="U57" s="60"/>
      <c r="V57" s="1">
        <v>0</v>
      </c>
      <c r="X57" s="34">
        <f t="shared" si="3"/>
        <v>55</v>
      </c>
      <c r="Z57" s="1">
        <v>0</v>
      </c>
      <c r="AB57" s="34">
        <f t="shared" si="4"/>
        <v>55</v>
      </c>
      <c r="AD57" s="1">
        <v>0</v>
      </c>
    </row>
    <row r="58" spans="1:30" ht="12.75">
      <c r="A58" s="32"/>
      <c r="B58" s="32"/>
      <c r="C58" s="32"/>
      <c r="D58" s="32"/>
      <c r="E58" s="32"/>
      <c r="F58" s="31"/>
      <c r="G58" s="32"/>
      <c r="H58" s="32"/>
      <c r="I58" s="32"/>
      <c r="J58" s="32"/>
      <c r="L58" s="34">
        <f t="shared" si="0"/>
        <v>56</v>
      </c>
      <c r="M58"/>
      <c r="N58" s="1">
        <v>0</v>
      </c>
      <c r="P58" s="34">
        <f t="shared" si="6"/>
        <v>56</v>
      </c>
      <c r="Q58" s="114" t="s">
        <v>328</v>
      </c>
      <c r="R58" s="33">
        <v>7</v>
      </c>
      <c r="S58" s="32"/>
      <c r="T58" s="34">
        <f t="shared" si="7"/>
        <v>56</v>
      </c>
      <c r="U58" s="60"/>
      <c r="V58" s="1">
        <v>0</v>
      </c>
      <c r="X58" s="34">
        <f t="shared" si="3"/>
        <v>56</v>
      </c>
      <c r="Z58" s="1">
        <v>0</v>
      </c>
      <c r="AB58" s="34">
        <f t="shared" si="4"/>
        <v>56</v>
      </c>
      <c r="AD58" s="1">
        <v>0</v>
      </c>
    </row>
    <row r="59" spans="1:30" ht="12.75">
      <c r="A59" s="32"/>
      <c r="B59" s="32"/>
      <c r="C59" s="32"/>
      <c r="D59" s="32"/>
      <c r="E59" s="32"/>
      <c r="F59" s="31"/>
      <c r="G59" s="32"/>
      <c r="H59" s="32"/>
      <c r="I59" s="32"/>
      <c r="J59" s="32"/>
      <c r="L59" s="34">
        <f t="shared" si="0"/>
        <v>57</v>
      </c>
      <c r="M59"/>
      <c r="N59" s="1">
        <v>0</v>
      </c>
      <c r="P59" s="34">
        <f t="shared" si="6"/>
        <v>57</v>
      </c>
      <c r="Q59" s="148" t="s">
        <v>388</v>
      </c>
      <c r="R59" s="33">
        <v>5</v>
      </c>
      <c r="S59" s="32"/>
      <c r="T59" s="34">
        <f t="shared" si="7"/>
        <v>57</v>
      </c>
      <c r="U59" s="60"/>
      <c r="V59" s="1">
        <v>0</v>
      </c>
      <c r="X59" s="34">
        <f t="shared" si="3"/>
        <v>57</v>
      </c>
      <c r="Z59" s="1">
        <v>0</v>
      </c>
      <c r="AB59" s="34">
        <f t="shared" si="4"/>
        <v>57</v>
      </c>
      <c r="AD59" s="1">
        <v>0</v>
      </c>
    </row>
    <row r="60" spans="1:30" ht="12.75">
      <c r="A60" s="32"/>
      <c r="B60" s="32"/>
      <c r="C60" s="32"/>
      <c r="D60" s="32"/>
      <c r="E60" s="32"/>
      <c r="F60" s="31"/>
      <c r="G60" s="32"/>
      <c r="H60" s="32"/>
      <c r="I60" s="32"/>
      <c r="J60" s="32"/>
      <c r="L60" s="34">
        <f t="shared" si="0"/>
        <v>58</v>
      </c>
      <c r="M60"/>
      <c r="N60" s="1">
        <v>0</v>
      </c>
      <c r="P60" s="34">
        <f t="shared" si="6"/>
        <v>58</v>
      </c>
      <c r="Q60" s="148" t="s">
        <v>407</v>
      </c>
      <c r="R60" s="33">
        <v>2</v>
      </c>
      <c r="S60" s="32"/>
      <c r="T60" s="34">
        <f t="shared" si="7"/>
        <v>58</v>
      </c>
      <c r="U60" s="60"/>
      <c r="V60" s="1">
        <v>0</v>
      </c>
      <c r="X60" s="34">
        <f t="shared" si="3"/>
        <v>58</v>
      </c>
      <c r="Z60" s="1">
        <v>0</v>
      </c>
      <c r="AB60" s="34">
        <f t="shared" si="4"/>
        <v>58</v>
      </c>
      <c r="AD60" s="1">
        <v>0</v>
      </c>
    </row>
    <row r="61" spans="1:30" ht="12.75">
      <c r="A61" s="32"/>
      <c r="B61" s="32"/>
      <c r="C61" s="32"/>
      <c r="D61" s="32"/>
      <c r="E61" s="32"/>
      <c r="F61" s="31"/>
      <c r="G61" s="32"/>
      <c r="H61" s="32"/>
      <c r="I61" s="32"/>
      <c r="J61" s="32"/>
      <c r="L61" s="34">
        <f t="shared" si="0"/>
        <v>59</v>
      </c>
      <c r="M61"/>
      <c r="N61" s="1">
        <v>0</v>
      </c>
      <c r="P61" s="34">
        <f t="shared" si="6"/>
        <v>59</v>
      </c>
      <c r="Q61" s="114" t="s">
        <v>329</v>
      </c>
      <c r="R61" s="33">
        <v>5</v>
      </c>
      <c r="S61" s="32"/>
      <c r="T61" s="34">
        <f t="shared" si="7"/>
        <v>59</v>
      </c>
      <c r="U61" s="60"/>
      <c r="V61" s="1">
        <v>0</v>
      </c>
      <c r="X61" s="34">
        <f t="shared" si="3"/>
        <v>59</v>
      </c>
      <c r="Z61" s="1">
        <v>0</v>
      </c>
      <c r="AB61" s="34">
        <f t="shared" si="4"/>
        <v>59</v>
      </c>
      <c r="AD61" s="1">
        <v>0</v>
      </c>
    </row>
    <row r="62" spans="1:30" ht="12.75">
      <c r="A62" s="32"/>
      <c r="B62" s="32"/>
      <c r="C62" s="32"/>
      <c r="D62" s="32"/>
      <c r="E62" s="32"/>
      <c r="F62" s="31"/>
      <c r="G62" s="32"/>
      <c r="H62" s="32"/>
      <c r="I62" s="32"/>
      <c r="J62" s="32"/>
      <c r="L62" s="34">
        <f t="shared" si="0"/>
        <v>60</v>
      </c>
      <c r="M62"/>
      <c r="N62" s="1">
        <v>0</v>
      </c>
      <c r="P62" s="34">
        <f t="shared" si="6"/>
        <v>60</v>
      </c>
      <c r="Q62" s="114" t="s">
        <v>330</v>
      </c>
      <c r="R62" s="33">
        <v>4</v>
      </c>
      <c r="S62" s="32"/>
      <c r="T62" s="34">
        <f t="shared" si="7"/>
        <v>60</v>
      </c>
      <c r="U62" s="60"/>
      <c r="V62" s="1">
        <v>0</v>
      </c>
      <c r="X62" s="34">
        <f t="shared" si="3"/>
        <v>60</v>
      </c>
      <c r="Z62" s="1">
        <v>0</v>
      </c>
      <c r="AB62" s="34">
        <f t="shared" si="4"/>
        <v>60</v>
      </c>
      <c r="AD62" s="1">
        <v>0</v>
      </c>
    </row>
    <row r="63" spans="1:30" ht="12.75">
      <c r="A63" s="32"/>
      <c r="B63" s="32"/>
      <c r="C63" s="32"/>
      <c r="D63" s="32"/>
      <c r="E63" s="32"/>
      <c r="F63" s="31"/>
      <c r="G63" s="32"/>
      <c r="H63" s="32"/>
      <c r="I63" s="32"/>
      <c r="J63" s="32"/>
      <c r="L63" s="34">
        <f t="shared" si="0"/>
        <v>61</v>
      </c>
      <c r="M63"/>
      <c r="N63" s="1">
        <v>0</v>
      </c>
      <c r="P63" s="34">
        <f t="shared" si="6"/>
        <v>61</v>
      </c>
      <c r="Q63" s="114" t="s">
        <v>331</v>
      </c>
      <c r="R63" s="33">
        <v>8</v>
      </c>
      <c r="S63" s="32"/>
      <c r="T63" s="34">
        <f t="shared" si="7"/>
        <v>61</v>
      </c>
      <c r="U63" s="60"/>
      <c r="V63" s="1">
        <v>0</v>
      </c>
      <c r="X63" s="34">
        <f t="shared" si="3"/>
        <v>61</v>
      </c>
      <c r="Z63" s="1">
        <v>0</v>
      </c>
      <c r="AB63" s="34">
        <f t="shared" si="4"/>
        <v>61</v>
      </c>
      <c r="AD63" s="1">
        <v>0</v>
      </c>
    </row>
    <row r="64" spans="1:30" ht="12.75">
      <c r="A64" s="32"/>
      <c r="B64" s="32"/>
      <c r="C64" s="32"/>
      <c r="D64" s="32"/>
      <c r="E64" s="32"/>
      <c r="F64" s="31"/>
      <c r="G64" s="32"/>
      <c r="H64" s="32"/>
      <c r="I64" s="32"/>
      <c r="J64" s="32"/>
      <c r="L64" s="34">
        <f t="shared" si="0"/>
        <v>62</v>
      </c>
      <c r="M64"/>
      <c r="N64" s="1">
        <v>0</v>
      </c>
      <c r="P64" s="34">
        <f t="shared" si="6"/>
        <v>62</v>
      </c>
      <c r="Q64" s="148" t="s">
        <v>392</v>
      </c>
      <c r="R64" s="33">
        <v>5</v>
      </c>
      <c r="S64" s="32"/>
      <c r="T64" s="34">
        <f t="shared" si="7"/>
        <v>62</v>
      </c>
      <c r="U64" s="60"/>
      <c r="V64" s="1">
        <v>0</v>
      </c>
      <c r="X64" s="34">
        <f t="shared" si="3"/>
        <v>62</v>
      </c>
      <c r="Z64" s="1">
        <v>0</v>
      </c>
      <c r="AB64" s="34">
        <f t="shared" si="4"/>
        <v>62</v>
      </c>
      <c r="AD64" s="1">
        <v>0</v>
      </c>
    </row>
    <row r="65" spans="1:3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L65" s="34">
        <f t="shared" si="0"/>
        <v>63</v>
      </c>
      <c r="M65"/>
      <c r="N65" s="1">
        <v>0</v>
      </c>
      <c r="P65" s="34">
        <f t="shared" si="6"/>
        <v>63</v>
      </c>
      <c r="Q65" s="148" t="s">
        <v>332</v>
      </c>
      <c r="R65" s="33">
        <v>4</v>
      </c>
      <c r="S65" s="32"/>
      <c r="T65" s="34">
        <f t="shared" si="7"/>
        <v>63</v>
      </c>
      <c r="U65" s="60"/>
      <c r="V65" s="1">
        <v>0</v>
      </c>
      <c r="X65" s="34">
        <f t="shared" si="3"/>
        <v>63</v>
      </c>
      <c r="Z65" s="1">
        <v>0</v>
      </c>
      <c r="AB65" s="34">
        <f t="shared" si="4"/>
        <v>63</v>
      </c>
      <c r="AD65" s="1">
        <v>0</v>
      </c>
    </row>
    <row r="66" spans="12:30" ht="12.75">
      <c r="L66" s="34">
        <f t="shared" si="0"/>
        <v>64</v>
      </c>
      <c r="M66"/>
      <c r="N66" s="1">
        <v>0</v>
      </c>
      <c r="P66" s="34">
        <f t="shared" si="6"/>
        <v>64</v>
      </c>
      <c r="Q66" s="148" t="s">
        <v>406</v>
      </c>
      <c r="R66" s="33">
        <v>4</v>
      </c>
      <c r="S66" s="32"/>
      <c r="T66" s="34">
        <f t="shared" si="7"/>
        <v>64</v>
      </c>
      <c r="U66" s="60"/>
      <c r="V66" s="1">
        <v>0</v>
      </c>
      <c r="X66" s="34">
        <f t="shared" si="3"/>
        <v>64</v>
      </c>
      <c r="Z66" s="1">
        <v>0</v>
      </c>
      <c r="AB66" s="34">
        <f t="shared" si="4"/>
        <v>64</v>
      </c>
      <c r="AD66" s="1">
        <v>0</v>
      </c>
    </row>
    <row r="67" spans="12:30" ht="12.75">
      <c r="L67" s="34">
        <f t="shared" si="0"/>
        <v>65</v>
      </c>
      <c r="M67"/>
      <c r="N67" s="1">
        <v>0</v>
      </c>
      <c r="P67" s="34">
        <f t="shared" si="6"/>
        <v>65</v>
      </c>
      <c r="Q67" s="148" t="s">
        <v>405</v>
      </c>
      <c r="R67" s="33">
        <v>2</v>
      </c>
      <c r="S67" s="32"/>
      <c r="T67" s="34">
        <f t="shared" si="7"/>
        <v>65</v>
      </c>
      <c r="U67" s="60"/>
      <c r="V67" s="1">
        <v>0</v>
      </c>
      <c r="X67" s="34">
        <f t="shared" si="3"/>
        <v>65</v>
      </c>
      <c r="Z67" s="1">
        <v>0</v>
      </c>
      <c r="AB67" s="34">
        <f t="shared" si="4"/>
        <v>65</v>
      </c>
      <c r="AD67" s="1">
        <v>0</v>
      </c>
    </row>
    <row r="68" spans="12:30" ht="12.75">
      <c r="L68" s="34">
        <f t="shared" si="0"/>
        <v>66</v>
      </c>
      <c r="M68"/>
      <c r="N68" s="1">
        <v>0</v>
      </c>
      <c r="P68" s="34">
        <f t="shared" si="6"/>
        <v>66</v>
      </c>
      <c r="Q68" s="148" t="s">
        <v>404</v>
      </c>
      <c r="R68" s="33">
        <v>3</v>
      </c>
      <c r="S68" s="32"/>
      <c r="T68" s="34">
        <f t="shared" si="7"/>
        <v>66</v>
      </c>
      <c r="U68" s="60"/>
      <c r="V68" s="1">
        <v>0</v>
      </c>
      <c r="X68" s="34">
        <f t="shared" si="3"/>
        <v>66</v>
      </c>
      <c r="Z68" s="1">
        <v>0</v>
      </c>
      <c r="AB68" s="34">
        <f t="shared" si="4"/>
        <v>66</v>
      </c>
      <c r="AD68" s="1">
        <v>0</v>
      </c>
    </row>
    <row r="69" spans="12:30" ht="12.75">
      <c r="L69" s="34">
        <f aca="true" t="shared" si="8" ref="L69:L102">SUM(L68)+1</f>
        <v>67</v>
      </c>
      <c r="M69"/>
      <c r="N69" s="1">
        <v>0</v>
      </c>
      <c r="P69" s="34">
        <f t="shared" si="6"/>
        <v>67</v>
      </c>
      <c r="Q69" s="148"/>
      <c r="R69" s="33">
        <v>0</v>
      </c>
      <c r="S69" s="32"/>
      <c r="T69" s="34">
        <f t="shared" si="7"/>
        <v>67</v>
      </c>
      <c r="U69" s="60"/>
      <c r="V69" s="1">
        <v>0</v>
      </c>
      <c r="X69" s="34">
        <f aca="true" t="shared" si="9" ref="X69:X102">SUM(X68)+1</f>
        <v>67</v>
      </c>
      <c r="Z69" s="1">
        <v>0</v>
      </c>
      <c r="AB69" s="34">
        <f aca="true" t="shared" si="10" ref="AB69:AB102">SUM(AB68)+1</f>
        <v>67</v>
      </c>
      <c r="AD69" s="1">
        <v>0</v>
      </c>
    </row>
    <row r="70" spans="12:30" ht="12.75">
      <c r="L70" s="34">
        <f t="shared" si="8"/>
        <v>68</v>
      </c>
      <c r="M70"/>
      <c r="N70" s="1">
        <v>0</v>
      </c>
      <c r="P70" s="34">
        <f t="shared" si="6"/>
        <v>68</v>
      </c>
      <c r="Q70" s="148"/>
      <c r="R70" s="33">
        <v>0</v>
      </c>
      <c r="S70" s="32"/>
      <c r="T70" s="34">
        <f t="shared" si="7"/>
        <v>68</v>
      </c>
      <c r="U70" s="60"/>
      <c r="V70" s="1">
        <v>0</v>
      </c>
      <c r="X70" s="34">
        <f t="shared" si="9"/>
        <v>68</v>
      </c>
      <c r="Z70" s="1">
        <v>0</v>
      </c>
      <c r="AB70" s="34">
        <f t="shared" si="10"/>
        <v>68</v>
      </c>
      <c r="AD70" s="1">
        <v>0</v>
      </c>
    </row>
    <row r="71" spans="12:30" ht="12.75">
      <c r="L71" s="34">
        <f t="shared" si="8"/>
        <v>69</v>
      </c>
      <c r="M71"/>
      <c r="N71" s="1">
        <v>0</v>
      </c>
      <c r="P71" s="34">
        <f t="shared" si="6"/>
        <v>69</v>
      </c>
      <c r="Q71" s="148"/>
      <c r="R71" s="33">
        <v>0</v>
      </c>
      <c r="S71" s="32"/>
      <c r="T71" s="34">
        <f t="shared" si="7"/>
        <v>69</v>
      </c>
      <c r="U71" s="60"/>
      <c r="V71" s="1">
        <v>0</v>
      </c>
      <c r="X71" s="34">
        <f t="shared" si="9"/>
        <v>69</v>
      </c>
      <c r="Z71" s="1">
        <v>0</v>
      </c>
      <c r="AB71" s="34">
        <f t="shared" si="10"/>
        <v>69</v>
      </c>
      <c r="AD71" s="1">
        <v>0</v>
      </c>
    </row>
    <row r="72" spans="12:30" ht="12.75">
      <c r="L72" s="34">
        <f t="shared" si="8"/>
        <v>70</v>
      </c>
      <c r="M72"/>
      <c r="N72" s="1">
        <v>0</v>
      </c>
      <c r="P72" s="34">
        <f t="shared" si="6"/>
        <v>70</v>
      </c>
      <c r="Q72" s="148"/>
      <c r="R72" s="33">
        <v>0</v>
      </c>
      <c r="S72" s="32"/>
      <c r="T72" s="34">
        <f t="shared" si="7"/>
        <v>70</v>
      </c>
      <c r="U72" s="60"/>
      <c r="V72" s="1">
        <v>0</v>
      </c>
      <c r="X72" s="34">
        <f t="shared" si="9"/>
        <v>70</v>
      </c>
      <c r="Z72" s="1">
        <v>0</v>
      </c>
      <c r="AB72" s="34">
        <f t="shared" si="10"/>
        <v>70</v>
      </c>
      <c r="AD72" s="1">
        <v>0</v>
      </c>
    </row>
    <row r="73" spans="12:30" ht="12.75">
      <c r="L73" s="34">
        <f t="shared" si="8"/>
        <v>71</v>
      </c>
      <c r="M73"/>
      <c r="N73" s="1">
        <v>0</v>
      </c>
      <c r="P73" s="34">
        <f t="shared" si="6"/>
        <v>71</v>
      </c>
      <c r="Q73" s="148"/>
      <c r="R73" s="33">
        <v>0</v>
      </c>
      <c r="S73" s="32"/>
      <c r="T73" s="34">
        <f t="shared" si="7"/>
        <v>71</v>
      </c>
      <c r="U73" s="60"/>
      <c r="V73" s="1">
        <v>0</v>
      </c>
      <c r="X73" s="34">
        <f t="shared" si="9"/>
        <v>71</v>
      </c>
      <c r="Z73" s="1">
        <v>0</v>
      </c>
      <c r="AB73" s="34">
        <f t="shared" si="10"/>
        <v>71</v>
      </c>
      <c r="AD73" s="1">
        <v>0</v>
      </c>
    </row>
    <row r="74" spans="12:30" ht="12.75">
      <c r="L74" s="34">
        <f t="shared" si="8"/>
        <v>72</v>
      </c>
      <c r="M74"/>
      <c r="N74" s="1">
        <v>0</v>
      </c>
      <c r="P74" s="34">
        <f t="shared" si="6"/>
        <v>72</v>
      </c>
      <c r="Q74" s="148"/>
      <c r="R74" s="33">
        <v>0</v>
      </c>
      <c r="S74" s="32"/>
      <c r="T74" s="34">
        <f t="shared" si="7"/>
        <v>72</v>
      </c>
      <c r="U74" s="60"/>
      <c r="V74" s="1">
        <v>0</v>
      </c>
      <c r="X74" s="34">
        <f t="shared" si="9"/>
        <v>72</v>
      </c>
      <c r="Z74" s="1">
        <v>0</v>
      </c>
      <c r="AB74" s="34">
        <f t="shared" si="10"/>
        <v>72</v>
      </c>
      <c r="AD74" s="1">
        <v>0</v>
      </c>
    </row>
    <row r="75" spans="12:30" ht="12.75">
      <c r="L75" s="34">
        <f t="shared" si="8"/>
        <v>73</v>
      </c>
      <c r="M75"/>
      <c r="N75" s="1">
        <v>0</v>
      </c>
      <c r="P75" s="34">
        <f t="shared" si="6"/>
        <v>73</v>
      </c>
      <c r="Q75" s="148"/>
      <c r="R75" s="33">
        <v>0</v>
      </c>
      <c r="S75" s="32"/>
      <c r="T75" s="34">
        <f t="shared" si="7"/>
        <v>73</v>
      </c>
      <c r="U75" s="60"/>
      <c r="V75" s="1">
        <v>0</v>
      </c>
      <c r="X75" s="34">
        <f t="shared" si="9"/>
        <v>73</v>
      </c>
      <c r="Z75" s="1">
        <v>0</v>
      </c>
      <c r="AB75" s="34">
        <f t="shared" si="10"/>
        <v>73</v>
      </c>
      <c r="AD75" s="1">
        <v>0</v>
      </c>
    </row>
    <row r="76" spans="12:30" ht="12.75">
      <c r="L76" s="34">
        <f t="shared" si="8"/>
        <v>74</v>
      </c>
      <c r="M76"/>
      <c r="N76" s="1">
        <v>0</v>
      </c>
      <c r="P76" s="34">
        <f t="shared" si="6"/>
        <v>74</v>
      </c>
      <c r="Q76" s="148"/>
      <c r="R76" s="33">
        <v>0</v>
      </c>
      <c r="S76" s="32"/>
      <c r="T76" s="34">
        <f t="shared" si="7"/>
        <v>74</v>
      </c>
      <c r="U76" s="60"/>
      <c r="V76" s="1">
        <v>0</v>
      </c>
      <c r="X76" s="34">
        <f t="shared" si="9"/>
        <v>74</v>
      </c>
      <c r="Z76" s="1">
        <v>0</v>
      </c>
      <c r="AB76" s="34">
        <f t="shared" si="10"/>
        <v>74</v>
      </c>
      <c r="AD76" s="1">
        <v>0</v>
      </c>
    </row>
    <row r="77" spans="12:30" ht="12.75">
      <c r="L77" s="34">
        <f t="shared" si="8"/>
        <v>75</v>
      </c>
      <c r="M77"/>
      <c r="N77" s="1">
        <v>0</v>
      </c>
      <c r="P77" s="34">
        <f t="shared" si="6"/>
        <v>75</v>
      </c>
      <c r="Q77" s="148"/>
      <c r="R77" s="33">
        <v>0</v>
      </c>
      <c r="S77" s="32"/>
      <c r="T77" s="34">
        <f t="shared" si="7"/>
        <v>75</v>
      </c>
      <c r="U77" s="60"/>
      <c r="V77" s="1">
        <v>0</v>
      </c>
      <c r="X77" s="34">
        <f t="shared" si="9"/>
        <v>75</v>
      </c>
      <c r="Z77" s="1">
        <v>0</v>
      </c>
      <c r="AB77" s="34">
        <f t="shared" si="10"/>
        <v>75</v>
      </c>
      <c r="AD77" s="1">
        <v>0</v>
      </c>
    </row>
    <row r="78" spans="12:30" ht="12.75">
      <c r="L78" s="34">
        <f t="shared" si="8"/>
        <v>76</v>
      </c>
      <c r="M78"/>
      <c r="N78" s="1">
        <v>0</v>
      </c>
      <c r="P78" s="34">
        <f t="shared" si="6"/>
        <v>76</v>
      </c>
      <c r="Q78" s="148"/>
      <c r="R78" s="33">
        <v>0</v>
      </c>
      <c r="S78" s="32"/>
      <c r="T78" s="34">
        <f t="shared" si="7"/>
        <v>76</v>
      </c>
      <c r="U78" s="60"/>
      <c r="V78" s="1">
        <v>0</v>
      </c>
      <c r="X78" s="34">
        <f t="shared" si="9"/>
        <v>76</v>
      </c>
      <c r="Z78" s="1">
        <v>0</v>
      </c>
      <c r="AB78" s="34">
        <f t="shared" si="10"/>
        <v>76</v>
      </c>
      <c r="AD78" s="1">
        <v>0</v>
      </c>
    </row>
    <row r="79" spans="12:30" ht="12.75">
      <c r="L79" s="34">
        <f t="shared" si="8"/>
        <v>77</v>
      </c>
      <c r="M79"/>
      <c r="N79" s="1">
        <v>0</v>
      </c>
      <c r="P79" s="34">
        <f t="shared" si="6"/>
        <v>77</v>
      </c>
      <c r="Q79" s="148"/>
      <c r="R79" s="33">
        <v>0</v>
      </c>
      <c r="S79" s="32"/>
      <c r="T79" s="34">
        <f t="shared" si="7"/>
        <v>77</v>
      </c>
      <c r="U79" s="60"/>
      <c r="V79" s="1">
        <v>0</v>
      </c>
      <c r="X79" s="34">
        <f t="shared" si="9"/>
        <v>77</v>
      </c>
      <c r="Z79" s="1">
        <v>0</v>
      </c>
      <c r="AB79" s="34">
        <f t="shared" si="10"/>
        <v>77</v>
      </c>
      <c r="AD79" s="1">
        <v>0</v>
      </c>
    </row>
    <row r="80" spans="12:30" ht="12.75">
      <c r="L80" s="34">
        <f t="shared" si="8"/>
        <v>78</v>
      </c>
      <c r="M80"/>
      <c r="N80" s="1">
        <v>0</v>
      </c>
      <c r="P80" s="34">
        <f t="shared" si="6"/>
        <v>78</v>
      </c>
      <c r="Q80" s="148"/>
      <c r="R80" s="33">
        <v>0</v>
      </c>
      <c r="S80" s="32"/>
      <c r="T80" s="34">
        <f t="shared" si="7"/>
        <v>78</v>
      </c>
      <c r="U80" s="60"/>
      <c r="V80" s="1">
        <v>0</v>
      </c>
      <c r="X80" s="34">
        <f t="shared" si="9"/>
        <v>78</v>
      </c>
      <c r="Z80" s="1">
        <v>0</v>
      </c>
      <c r="AB80" s="34">
        <f t="shared" si="10"/>
        <v>78</v>
      </c>
      <c r="AD80" s="1">
        <v>0</v>
      </c>
    </row>
    <row r="81" spans="12:30" ht="12.75">
      <c r="L81" s="34">
        <f t="shared" si="8"/>
        <v>79</v>
      </c>
      <c r="M81"/>
      <c r="N81" s="1">
        <v>0</v>
      </c>
      <c r="P81" s="34">
        <f t="shared" si="6"/>
        <v>79</v>
      </c>
      <c r="Q81" s="148"/>
      <c r="R81" s="33">
        <v>0</v>
      </c>
      <c r="S81" s="32"/>
      <c r="T81" s="34">
        <f t="shared" si="7"/>
        <v>79</v>
      </c>
      <c r="U81" s="60"/>
      <c r="V81" s="1">
        <v>0</v>
      </c>
      <c r="X81" s="34">
        <f t="shared" si="9"/>
        <v>79</v>
      </c>
      <c r="Z81" s="1">
        <v>0</v>
      </c>
      <c r="AB81" s="34">
        <f t="shared" si="10"/>
        <v>79</v>
      </c>
      <c r="AD81" s="1">
        <v>0</v>
      </c>
    </row>
    <row r="82" spans="12:30" ht="12.75">
      <c r="L82" s="34">
        <f t="shared" si="8"/>
        <v>80</v>
      </c>
      <c r="M82"/>
      <c r="N82" s="1">
        <v>0</v>
      </c>
      <c r="P82" s="34">
        <f t="shared" si="6"/>
        <v>80</v>
      </c>
      <c r="Q82" s="148"/>
      <c r="R82" s="33">
        <v>0</v>
      </c>
      <c r="S82" s="32"/>
      <c r="T82" s="34">
        <f t="shared" si="7"/>
        <v>80</v>
      </c>
      <c r="U82" s="60"/>
      <c r="V82" s="1">
        <v>0</v>
      </c>
      <c r="X82" s="34">
        <f t="shared" si="9"/>
        <v>80</v>
      </c>
      <c r="Z82" s="1">
        <v>0</v>
      </c>
      <c r="AB82" s="34">
        <f t="shared" si="10"/>
        <v>80</v>
      </c>
      <c r="AD82" s="1">
        <v>0</v>
      </c>
    </row>
    <row r="83" spans="12:30" ht="12.75">
      <c r="L83" s="34">
        <f t="shared" si="8"/>
        <v>81</v>
      </c>
      <c r="M83"/>
      <c r="N83" s="1">
        <v>0</v>
      </c>
      <c r="P83" s="34">
        <f t="shared" si="6"/>
        <v>81</v>
      </c>
      <c r="Q83" s="148"/>
      <c r="R83" s="33">
        <v>0</v>
      </c>
      <c r="S83" s="32"/>
      <c r="T83" s="34">
        <f t="shared" si="7"/>
        <v>81</v>
      </c>
      <c r="U83" s="60"/>
      <c r="V83" s="1">
        <v>0</v>
      </c>
      <c r="X83" s="34">
        <f t="shared" si="9"/>
        <v>81</v>
      </c>
      <c r="Z83" s="1">
        <v>0</v>
      </c>
      <c r="AB83" s="34">
        <f t="shared" si="10"/>
        <v>81</v>
      </c>
      <c r="AD83" s="1">
        <v>0</v>
      </c>
    </row>
    <row r="84" spans="12:30" ht="12.75">
      <c r="L84" s="34">
        <f t="shared" si="8"/>
        <v>82</v>
      </c>
      <c r="M84"/>
      <c r="N84" s="1">
        <v>0</v>
      </c>
      <c r="P84" s="34">
        <f t="shared" si="6"/>
        <v>82</v>
      </c>
      <c r="Q84" s="148"/>
      <c r="R84" s="33">
        <v>0</v>
      </c>
      <c r="S84" s="32"/>
      <c r="T84" s="34">
        <f t="shared" si="7"/>
        <v>82</v>
      </c>
      <c r="U84" s="60"/>
      <c r="V84" s="1">
        <v>0</v>
      </c>
      <c r="X84" s="34">
        <f t="shared" si="9"/>
        <v>82</v>
      </c>
      <c r="Z84" s="1">
        <v>0</v>
      </c>
      <c r="AB84" s="34">
        <f t="shared" si="10"/>
        <v>82</v>
      </c>
      <c r="AD84" s="1">
        <v>0</v>
      </c>
    </row>
    <row r="85" spans="12:30" ht="12.75">
      <c r="L85" s="34">
        <f t="shared" si="8"/>
        <v>83</v>
      </c>
      <c r="M85"/>
      <c r="N85" s="1">
        <v>0</v>
      </c>
      <c r="P85" s="34">
        <f t="shared" si="6"/>
        <v>83</v>
      </c>
      <c r="Q85" s="148"/>
      <c r="R85" s="33">
        <v>0</v>
      </c>
      <c r="S85" s="32"/>
      <c r="T85" s="34">
        <f t="shared" si="7"/>
        <v>83</v>
      </c>
      <c r="U85" s="60"/>
      <c r="V85" s="1">
        <v>0</v>
      </c>
      <c r="X85" s="34">
        <f t="shared" si="9"/>
        <v>83</v>
      </c>
      <c r="Z85" s="1">
        <v>0</v>
      </c>
      <c r="AB85" s="34">
        <f t="shared" si="10"/>
        <v>83</v>
      </c>
      <c r="AD85" s="1">
        <v>0</v>
      </c>
    </row>
    <row r="86" spans="12:30" ht="12.75">
      <c r="L86" s="34">
        <f t="shared" si="8"/>
        <v>84</v>
      </c>
      <c r="M86"/>
      <c r="N86" s="1">
        <v>0</v>
      </c>
      <c r="P86" s="34">
        <f t="shared" si="6"/>
        <v>84</v>
      </c>
      <c r="Q86" s="148"/>
      <c r="R86" s="33">
        <v>0</v>
      </c>
      <c r="S86" s="32"/>
      <c r="T86" s="34">
        <f t="shared" si="7"/>
        <v>84</v>
      </c>
      <c r="U86" s="60"/>
      <c r="V86" s="1">
        <v>0</v>
      </c>
      <c r="X86" s="34">
        <f t="shared" si="9"/>
        <v>84</v>
      </c>
      <c r="Z86" s="1">
        <v>0</v>
      </c>
      <c r="AB86" s="34">
        <f t="shared" si="10"/>
        <v>84</v>
      </c>
      <c r="AD86" s="1">
        <v>0</v>
      </c>
    </row>
    <row r="87" spans="12:30" ht="12.75">
      <c r="L87" s="34">
        <f t="shared" si="8"/>
        <v>85</v>
      </c>
      <c r="M87"/>
      <c r="N87" s="1">
        <v>0</v>
      </c>
      <c r="P87" s="34">
        <f t="shared" si="6"/>
        <v>85</v>
      </c>
      <c r="Q87" s="148"/>
      <c r="R87" s="33">
        <v>0</v>
      </c>
      <c r="S87" s="32"/>
      <c r="T87" s="34">
        <f t="shared" si="7"/>
        <v>85</v>
      </c>
      <c r="U87" s="60"/>
      <c r="V87" s="1">
        <v>0</v>
      </c>
      <c r="X87" s="34">
        <f t="shared" si="9"/>
        <v>85</v>
      </c>
      <c r="Z87" s="1">
        <v>0</v>
      </c>
      <c r="AB87" s="34">
        <f t="shared" si="10"/>
        <v>85</v>
      </c>
      <c r="AD87" s="1">
        <v>0</v>
      </c>
    </row>
    <row r="88" spans="12:30" ht="12.75">
      <c r="L88" s="34">
        <f t="shared" si="8"/>
        <v>86</v>
      </c>
      <c r="M88"/>
      <c r="N88" s="1">
        <v>0</v>
      </c>
      <c r="P88" s="34">
        <f t="shared" si="6"/>
        <v>86</v>
      </c>
      <c r="Q88" s="148"/>
      <c r="R88" s="33">
        <v>0</v>
      </c>
      <c r="S88" s="32"/>
      <c r="T88" s="34">
        <f t="shared" si="7"/>
        <v>86</v>
      </c>
      <c r="U88" s="60"/>
      <c r="V88" s="1">
        <v>0</v>
      </c>
      <c r="X88" s="34">
        <f t="shared" si="9"/>
        <v>86</v>
      </c>
      <c r="Z88" s="1">
        <v>0</v>
      </c>
      <c r="AB88" s="34">
        <f t="shared" si="10"/>
        <v>86</v>
      </c>
      <c r="AD88" s="1">
        <v>0</v>
      </c>
    </row>
    <row r="89" spans="12:30" ht="12.75">
      <c r="L89" s="34">
        <f t="shared" si="8"/>
        <v>87</v>
      </c>
      <c r="M89"/>
      <c r="N89" s="1">
        <v>0</v>
      </c>
      <c r="P89" s="34">
        <f t="shared" si="6"/>
        <v>87</v>
      </c>
      <c r="Q89" s="148"/>
      <c r="R89" s="33">
        <v>0</v>
      </c>
      <c r="S89" s="32"/>
      <c r="T89" s="34">
        <f t="shared" si="7"/>
        <v>87</v>
      </c>
      <c r="U89" s="60"/>
      <c r="V89" s="1">
        <v>0</v>
      </c>
      <c r="X89" s="34">
        <f t="shared" si="9"/>
        <v>87</v>
      </c>
      <c r="Z89" s="1">
        <v>0</v>
      </c>
      <c r="AB89" s="34">
        <f t="shared" si="10"/>
        <v>87</v>
      </c>
      <c r="AD89" s="1">
        <v>0</v>
      </c>
    </row>
    <row r="90" spans="12:30" ht="12.75">
      <c r="L90" s="34">
        <f t="shared" si="8"/>
        <v>88</v>
      </c>
      <c r="M90"/>
      <c r="N90" s="1">
        <v>0</v>
      </c>
      <c r="P90" s="34">
        <f t="shared" si="6"/>
        <v>88</v>
      </c>
      <c r="R90" s="3">
        <v>0</v>
      </c>
      <c r="T90" s="34">
        <f t="shared" si="7"/>
        <v>88</v>
      </c>
      <c r="U90" s="60"/>
      <c r="V90" s="1">
        <v>0</v>
      </c>
      <c r="X90" s="34">
        <f t="shared" si="9"/>
        <v>88</v>
      </c>
      <c r="Z90" s="1">
        <v>0</v>
      </c>
      <c r="AB90" s="34">
        <f t="shared" si="10"/>
        <v>88</v>
      </c>
      <c r="AD90" s="1">
        <v>0</v>
      </c>
    </row>
    <row r="91" spans="12:30" ht="12.75">
      <c r="L91" s="34">
        <f t="shared" si="8"/>
        <v>89</v>
      </c>
      <c r="M91"/>
      <c r="N91" s="1">
        <v>0</v>
      </c>
      <c r="P91" s="34">
        <f t="shared" si="6"/>
        <v>89</v>
      </c>
      <c r="R91" s="3">
        <v>0</v>
      </c>
      <c r="T91" s="34">
        <f t="shared" si="7"/>
        <v>89</v>
      </c>
      <c r="U91" s="60"/>
      <c r="V91" s="1">
        <v>0</v>
      </c>
      <c r="X91" s="34">
        <f t="shared" si="9"/>
        <v>89</v>
      </c>
      <c r="Z91" s="1">
        <v>0</v>
      </c>
      <c r="AB91" s="34">
        <f t="shared" si="10"/>
        <v>89</v>
      </c>
      <c r="AD91" s="1">
        <v>0</v>
      </c>
    </row>
    <row r="92" spans="12:30" ht="12.75">
      <c r="L92" s="34">
        <f t="shared" si="8"/>
        <v>90</v>
      </c>
      <c r="M92"/>
      <c r="N92" s="1">
        <v>0</v>
      </c>
      <c r="P92" s="34">
        <f t="shared" si="6"/>
        <v>90</v>
      </c>
      <c r="R92" s="3">
        <v>0</v>
      </c>
      <c r="T92" s="34">
        <f t="shared" si="7"/>
        <v>90</v>
      </c>
      <c r="U92" s="60"/>
      <c r="V92" s="1">
        <v>0</v>
      </c>
      <c r="X92" s="34">
        <f t="shared" si="9"/>
        <v>90</v>
      </c>
      <c r="Z92" s="1">
        <v>0</v>
      </c>
      <c r="AB92" s="34">
        <f t="shared" si="10"/>
        <v>90</v>
      </c>
      <c r="AD92" s="1">
        <v>0</v>
      </c>
    </row>
    <row r="93" spans="12:30" ht="12.75">
      <c r="L93" s="34">
        <f t="shared" si="8"/>
        <v>91</v>
      </c>
      <c r="M93"/>
      <c r="N93" s="1">
        <v>0</v>
      </c>
      <c r="P93" s="34">
        <f t="shared" si="6"/>
        <v>91</v>
      </c>
      <c r="R93" s="3">
        <v>0</v>
      </c>
      <c r="T93" s="34">
        <f t="shared" si="7"/>
        <v>91</v>
      </c>
      <c r="U93" s="60"/>
      <c r="V93" s="1">
        <v>0</v>
      </c>
      <c r="X93" s="34">
        <f t="shared" si="9"/>
        <v>91</v>
      </c>
      <c r="Z93" s="1">
        <v>0</v>
      </c>
      <c r="AB93" s="34">
        <f t="shared" si="10"/>
        <v>91</v>
      </c>
      <c r="AD93" s="1">
        <v>0</v>
      </c>
    </row>
    <row r="94" spans="12:30" ht="12.75">
      <c r="L94" s="34">
        <f t="shared" si="8"/>
        <v>92</v>
      </c>
      <c r="M94"/>
      <c r="N94" s="1">
        <v>0</v>
      </c>
      <c r="P94" s="34">
        <f t="shared" si="6"/>
        <v>92</v>
      </c>
      <c r="R94" s="3">
        <v>0</v>
      </c>
      <c r="T94" s="34">
        <f t="shared" si="7"/>
        <v>92</v>
      </c>
      <c r="U94" s="60"/>
      <c r="V94" s="1">
        <v>0</v>
      </c>
      <c r="X94" s="34">
        <f t="shared" si="9"/>
        <v>92</v>
      </c>
      <c r="Z94" s="1">
        <v>0</v>
      </c>
      <c r="AB94" s="34">
        <f t="shared" si="10"/>
        <v>92</v>
      </c>
      <c r="AD94" s="1">
        <v>0</v>
      </c>
    </row>
    <row r="95" spans="12:30" ht="12.75">
      <c r="L95" s="34">
        <f t="shared" si="8"/>
        <v>93</v>
      </c>
      <c r="M95"/>
      <c r="N95" s="1">
        <v>0</v>
      </c>
      <c r="P95" s="34">
        <f t="shared" si="6"/>
        <v>93</v>
      </c>
      <c r="R95" s="3">
        <v>0</v>
      </c>
      <c r="T95" s="34">
        <f t="shared" si="7"/>
        <v>93</v>
      </c>
      <c r="U95" s="60"/>
      <c r="V95" s="1">
        <v>0</v>
      </c>
      <c r="X95" s="34">
        <f t="shared" si="9"/>
        <v>93</v>
      </c>
      <c r="Z95" s="1">
        <v>0</v>
      </c>
      <c r="AB95" s="34">
        <f t="shared" si="10"/>
        <v>93</v>
      </c>
      <c r="AD95" s="1">
        <v>0</v>
      </c>
    </row>
    <row r="96" spans="12:30" ht="12.75">
      <c r="L96" s="34">
        <f t="shared" si="8"/>
        <v>94</v>
      </c>
      <c r="M96"/>
      <c r="N96" s="1">
        <v>0</v>
      </c>
      <c r="P96" s="34">
        <f t="shared" si="6"/>
        <v>94</v>
      </c>
      <c r="R96" s="3">
        <v>0</v>
      </c>
      <c r="T96" s="34">
        <f t="shared" si="7"/>
        <v>94</v>
      </c>
      <c r="U96" s="60"/>
      <c r="V96" s="1">
        <v>0</v>
      </c>
      <c r="X96" s="34">
        <f t="shared" si="9"/>
        <v>94</v>
      </c>
      <c r="Z96" s="1">
        <v>0</v>
      </c>
      <c r="AB96" s="34">
        <f t="shared" si="10"/>
        <v>94</v>
      </c>
      <c r="AD96" s="1">
        <v>0</v>
      </c>
    </row>
    <row r="97" spans="12:30" ht="12.75">
      <c r="L97" s="34">
        <f t="shared" si="8"/>
        <v>95</v>
      </c>
      <c r="M97"/>
      <c r="N97" s="1">
        <v>0</v>
      </c>
      <c r="P97" s="34">
        <f t="shared" si="6"/>
        <v>95</v>
      </c>
      <c r="R97" s="3">
        <v>0</v>
      </c>
      <c r="T97" s="34">
        <f t="shared" si="7"/>
        <v>95</v>
      </c>
      <c r="U97" s="60"/>
      <c r="V97" s="1">
        <v>0</v>
      </c>
      <c r="X97" s="34">
        <f t="shared" si="9"/>
        <v>95</v>
      </c>
      <c r="Z97" s="1">
        <v>0</v>
      </c>
      <c r="AB97" s="34">
        <f t="shared" si="10"/>
        <v>95</v>
      </c>
      <c r="AD97" s="1">
        <v>0</v>
      </c>
    </row>
    <row r="98" spans="12:30" ht="12.75">
      <c r="L98" s="34">
        <f t="shared" si="8"/>
        <v>96</v>
      </c>
      <c r="M98"/>
      <c r="N98" s="1">
        <v>0</v>
      </c>
      <c r="P98" s="34">
        <f t="shared" si="6"/>
        <v>96</v>
      </c>
      <c r="R98" s="3">
        <v>0</v>
      </c>
      <c r="T98" s="34">
        <f t="shared" si="7"/>
        <v>96</v>
      </c>
      <c r="U98" s="60"/>
      <c r="V98" s="1">
        <v>0</v>
      </c>
      <c r="X98" s="34">
        <f t="shared" si="9"/>
        <v>96</v>
      </c>
      <c r="Z98" s="1">
        <v>0</v>
      </c>
      <c r="AB98" s="34">
        <f t="shared" si="10"/>
        <v>96</v>
      </c>
      <c r="AD98" s="1">
        <v>0</v>
      </c>
    </row>
    <row r="99" spans="12:30" ht="12.75">
      <c r="L99" s="34">
        <f t="shared" si="8"/>
        <v>97</v>
      </c>
      <c r="M99"/>
      <c r="N99" s="1">
        <v>0</v>
      </c>
      <c r="P99" s="34">
        <f t="shared" si="6"/>
        <v>97</v>
      </c>
      <c r="R99" s="3">
        <v>0</v>
      </c>
      <c r="T99" s="34">
        <f t="shared" si="7"/>
        <v>97</v>
      </c>
      <c r="U99" s="60"/>
      <c r="V99" s="1">
        <v>0</v>
      </c>
      <c r="X99" s="34">
        <f t="shared" si="9"/>
        <v>97</v>
      </c>
      <c r="Z99" s="1">
        <v>0</v>
      </c>
      <c r="AB99" s="34">
        <f t="shared" si="10"/>
        <v>97</v>
      </c>
      <c r="AD99" s="1">
        <v>0</v>
      </c>
    </row>
    <row r="100" spans="12:30" ht="12.75">
      <c r="L100" s="34">
        <f t="shared" si="8"/>
        <v>98</v>
      </c>
      <c r="M100"/>
      <c r="N100" s="1">
        <v>0</v>
      </c>
      <c r="P100" s="34">
        <f t="shared" si="6"/>
        <v>98</v>
      </c>
      <c r="R100" s="3">
        <v>0</v>
      </c>
      <c r="T100" s="34">
        <f t="shared" si="7"/>
        <v>98</v>
      </c>
      <c r="U100" s="60"/>
      <c r="V100" s="1">
        <v>0</v>
      </c>
      <c r="X100" s="34">
        <f t="shared" si="9"/>
        <v>98</v>
      </c>
      <c r="Z100" s="1">
        <v>0</v>
      </c>
      <c r="AB100" s="34">
        <f t="shared" si="10"/>
        <v>98</v>
      </c>
      <c r="AD100" s="1">
        <v>0</v>
      </c>
    </row>
    <row r="101" spans="12:30" ht="12.75">
      <c r="L101" s="34">
        <f t="shared" si="8"/>
        <v>99</v>
      </c>
      <c r="M101"/>
      <c r="N101" s="1">
        <v>0</v>
      </c>
      <c r="P101" s="34">
        <f t="shared" si="6"/>
        <v>99</v>
      </c>
      <c r="R101" s="3">
        <v>0</v>
      </c>
      <c r="T101" s="34">
        <f t="shared" si="7"/>
        <v>99</v>
      </c>
      <c r="U101" s="60"/>
      <c r="V101" s="1">
        <v>0</v>
      </c>
      <c r="X101" s="34">
        <f t="shared" si="9"/>
        <v>99</v>
      </c>
      <c r="Z101" s="1">
        <v>0</v>
      </c>
      <c r="AB101" s="34">
        <f t="shared" si="10"/>
        <v>99</v>
      </c>
      <c r="AD101" s="1">
        <v>0</v>
      </c>
    </row>
    <row r="102" spans="12:30" ht="12.75">
      <c r="L102" s="34">
        <f t="shared" si="8"/>
        <v>100</v>
      </c>
      <c r="M102"/>
      <c r="N102" s="1">
        <v>0</v>
      </c>
      <c r="P102" s="34">
        <f t="shared" si="6"/>
        <v>100</v>
      </c>
      <c r="R102" s="3">
        <v>0</v>
      </c>
      <c r="T102" s="34">
        <f t="shared" si="7"/>
        <v>100</v>
      </c>
      <c r="U102" s="60"/>
      <c r="V102" s="1">
        <v>0</v>
      </c>
      <c r="X102" s="34">
        <f t="shared" si="9"/>
        <v>100</v>
      </c>
      <c r="Z102" s="1">
        <v>0</v>
      </c>
      <c r="AB102" s="34">
        <f t="shared" si="10"/>
        <v>100</v>
      </c>
      <c r="AD102" s="1">
        <v>0</v>
      </c>
    </row>
  </sheetData>
  <sheetProtection/>
  <mergeCells count="1">
    <mergeCell ref="B1:J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5.421875" style="0" customWidth="1"/>
    <col min="2" max="6" width="5.7109375" style="1" customWidth="1"/>
    <col min="7" max="7" width="3.7109375" style="1" customWidth="1"/>
    <col min="8" max="8" width="13.7109375" style="1" customWidth="1"/>
    <col min="9" max="9" width="5.7109375" style="1" customWidth="1"/>
    <col min="10" max="10" width="3.7109375" style="0" customWidth="1"/>
    <col min="11" max="11" width="13.7109375" style="0" customWidth="1"/>
    <col min="12" max="12" width="5.7109375" style="0" customWidth="1"/>
    <col min="13" max="13" width="3.7109375" style="0" customWidth="1"/>
    <col min="14" max="14" width="13.7109375" style="0" customWidth="1"/>
    <col min="15" max="15" width="5.7109375" style="0" customWidth="1"/>
    <col min="16" max="16" width="3.7109375" style="0" customWidth="1"/>
    <col min="17" max="17" width="5.8515625" style="0" customWidth="1"/>
  </cols>
  <sheetData>
    <row r="2" spans="1:6" ht="12.75">
      <c r="A2" s="64" t="s">
        <v>35</v>
      </c>
      <c r="B2" s="65"/>
      <c r="C2" s="65"/>
      <c r="D2" s="3" t="s">
        <v>4</v>
      </c>
      <c r="E2" s="3"/>
      <c r="F2" s="3" t="s">
        <v>49</v>
      </c>
    </row>
    <row r="3" spans="2:6" ht="12.75">
      <c r="B3" s="1" t="s">
        <v>33</v>
      </c>
      <c r="C3" s="66" t="s">
        <v>47</v>
      </c>
      <c r="D3" s="1" t="s">
        <v>41</v>
      </c>
      <c r="E3" s="1" t="s">
        <v>49</v>
      </c>
      <c r="F3" s="1" t="s">
        <v>41</v>
      </c>
    </row>
    <row r="4" spans="2:6" ht="12.75">
      <c r="B4" s="37">
        <f>SUM(C4)+3</f>
        <v>3</v>
      </c>
      <c r="C4" s="69">
        <v>0</v>
      </c>
      <c r="D4" s="37">
        <v>0</v>
      </c>
      <c r="E4" s="69">
        <f>SUM(RangedCombat!F7)</f>
        <v>0</v>
      </c>
      <c r="F4" s="37">
        <f>SUM(RangedCombat!G7)</f>
        <v>0</v>
      </c>
    </row>
    <row r="5" spans="2:6" ht="12.75">
      <c r="B5" s="37">
        <f>SUM(C5)+3</f>
        <v>4</v>
      </c>
      <c r="C5" s="69">
        <v>1</v>
      </c>
      <c r="D5" s="37">
        <v>3</v>
      </c>
      <c r="E5" s="69">
        <f>SUM(RangedCombat!F6)</f>
        <v>-1</v>
      </c>
      <c r="F5" s="37">
        <f>SUM(RangedCombat!G6)</f>
        <v>1</v>
      </c>
    </row>
    <row r="6" spans="2:6" ht="12.75">
      <c r="B6" s="37">
        <f>SUM(C6)+3</f>
        <v>5</v>
      </c>
      <c r="C6" s="69">
        <v>2</v>
      </c>
      <c r="D6" s="37">
        <v>8</v>
      </c>
      <c r="E6" s="69">
        <f>SUM(RangedCombat!F5)</f>
        <v>-2</v>
      </c>
      <c r="F6" s="37">
        <f>SUM(RangedCombat!G5)</f>
        <v>3</v>
      </c>
    </row>
    <row r="7" spans="2:6" ht="12.75">
      <c r="B7" s="37">
        <f>SUM(C7)+3</f>
        <v>6</v>
      </c>
      <c r="C7" s="69">
        <v>3</v>
      </c>
      <c r="D7" s="37">
        <v>14</v>
      </c>
      <c r="E7" s="69">
        <f>SUM(RangedCombat!F4)</f>
        <v>-3</v>
      </c>
      <c r="F7" s="37">
        <f>SUM(RangedCombat!G4)</f>
        <v>6</v>
      </c>
    </row>
    <row r="9" spans="8:15" ht="12.75">
      <c r="H9" s="27" t="s">
        <v>42</v>
      </c>
      <c r="I9" s="1" t="s">
        <v>43</v>
      </c>
      <c r="J9" s="27"/>
      <c r="K9" s="27" t="s">
        <v>42</v>
      </c>
      <c r="L9" s="1" t="s">
        <v>43</v>
      </c>
      <c r="N9" s="27" t="s">
        <v>89</v>
      </c>
      <c r="O9" s="1" t="s">
        <v>43</v>
      </c>
    </row>
    <row r="10" spans="1:17" ht="12.75">
      <c r="A10" s="61" t="s">
        <v>44</v>
      </c>
      <c r="B10" s="1" t="s">
        <v>33</v>
      </c>
      <c r="C10" s="1" t="s">
        <v>4</v>
      </c>
      <c r="D10" s="1" t="s">
        <v>41</v>
      </c>
      <c r="E10" s="1" t="s">
        <v>49</v>
      </c>
      <c r="F10" s="1" t="s">
        <v>41</v>
      </c>
      <c r="H10" s="27" t="s">
        <v>26</v>
      </c>
      <c r="I10" s="1" t="s">
        <v>41</v>
      </c>
      <c r="J10" s="27"/>
      <c r="K10" s="27" t="s">
        <v>26</v>
      </c>
      <c r="L10" s="1" t="s">
        <v>41</v>
      </c>
      <c r="N10" s="27" t="s">
        <v>26</v>
      </c>
      <c r="O10" s="1" t="s">
        <v>41</v>
      </c>
      <c r="Q10" s="67" t="s">
        <v>0</v>
      </c>
    </row>
    <row r="11" spans="1:17" ht="12.75">
      <c r="A11" s="89" t="s">
        <v>82</v>
      </c>
      <c r="B11" s="69">
        <f>SUM(C11)+3</f>
        <v>3</v>
      </c>
      <c r="C11" s="86">
        <v>0</v>
      </c>
      <c r="D11" s="68" t="str">
        <f aca="true" t="shared" si="0" ref="D11:D30">IF(C11=1,$D$5,IF(C11=2,$D$6,IF(C11=3,$D$7,"0")))</f>
        <v>0</v>
      </c>
      <c r="E11" s="86">
        <v>0</v>
      </c>
      <c r="F11" s="68">
        <f>IF(E11="","0",VLOOKUP(E11,RangedCombat!$F$4:$G$7,2))</f>
        <v>0</v>
      </c>
      <c r="H11" s="88"/>
      <c r="I11" s="68" t="str">
        <f>IF(H11="","0",VLOOKUP(H11,RangedCombat!$P$4:$Q$20,2))</f>
        <v>0</v>
      </c>
      <c r="J11" s="71"/>
      <c r="K11" s="88"/>
      <c r="L11" s="68" t="str">
        <f>IF(K11="","0",VLOOKUP(K11,RangedCombat!$P$4:$Q$20,2))</f>
        <v>0</v>
      </c>
      <c r="N11" s="88"/>
      <c r="O11" s="87"/>
      <c r="Q11" s="37">
        <f>SUM(D11+F11+I11+L11+O11)</f>
        <v>0</v>
      </c>
    </row>
    <row r="12" spans="1:17" ht="12.75">
      <c r="A12" s="89" t="s">
        <v>13</v>
      </c>
      <c r="B12" s="69">
        <f>SUM(C12)+3</f>
        <v>3</v>
      </c>
      <c r="C12" s="86">
        <v>0</v>
      </c>
      <c r="D12" s="68" t="str">
        <f t="shared" si="0"/>
        <v>0</v>
      </c>
      <c r="E12" s="86">
        <v>-1</v>
      </c>
      <c r="F12" s="68">
        <f>IF(E12="","0",VLOOKUP(E12,RangedCombat!$F$4:$G$7,2))</f>
        <v>1</v>
      </c>
      <c r="H12" s="88"/>
      <c r="I12" s="68" t="str">
        <f>IF(H12="","0",VLOOKUP(H12,RangedCombat!$P$4:$Q$20,2))</f>
        <v>0</v>
      </c>
      <c r="J12" s="71"/>
      <c r="K12" s="88"/>
      <c r="L12" s="68" t="str">
        <f>IF(K12="","0",VLOOKUP(K12,RangedCombat!$P$4:$Q$20,2))</f>
        <v>0</v>
      </c>
      <c r="N12" s="88"/>
      <c r="O12" s="87"/>
      <c r="Q12" s="37">
        <f aca="true" t="shared" si="1" ref="Q12:Q30">SUM(D12+F12+I12+L12+O12)</f>
        <v>1</v>
      </c>
    </row>
    <row r="13" spans="1:17" ht="12.75">
      <c r="A13" s="89" t="s">
        <v>9</v>
      </c>
      <c r="B13" s="69">
        <f>SUM(C13)+3</f>
        <v>4</v>
      </c>
      <c r="C13" s="86">
        <v>1</v>
      </c>
      <c r="D13" s="68">
        <f t="shared" si="0"/>
        <v>3</v>
      </c>
      <c r="E13" s="86">
        <v>0</v>
      </c>
      <c r="F13" s="68">
        <f>IF(E13="","0",VLOOKUP(E13,RangedCombat!$F$4:$G$7,2))</f>
        <v>0</v>
      </c>
      <c r="H13" s="88"/>
      <c r="I13" s="68" t="str">
        <f>IF(H13="","0",VLOOKUP(H13,RangedCombat!$P$4:$Q$20,2))</f>
        <v>0</v>
      </c>
      <c r="J13" s="71"/>
      <c r="K13" s="88"/>
      <c r="L13" s="68" t="str">
        <f>IF(K13="","0",VLOOKUP(K13,RangedCombat!$P$4:$Q$20,2))</f>
        <v>0</v>
      </c>
      <c r="N13" s="88"/>
      <c r="O13" s="87"/>
      <c r="Q13" s="37">
        <f t="shared" si="1"/>
        <v>3</v>
      </c>
    </row>
    <row r="14" spans="1:17" ht="12.75">
      <c r="A14" s="89" t="s">
        <v>10</v>
      </c>
      <c r="B14" s="69">
        <f>SUM(C14)+3</f>
        <v>4</v>
      </c>
      <c r="C14" s="86">
        <v>1</v>
      </c>
      <c r="D14" s="68">
        <f t="shared" si="0"/>
        <v>3</v>
      </c>
      <c r="E14" s="86">
        <v>0</v>
      </c>
      <c r="F14" s="68">
        <f>IF(E14="","0",VLOOKUP(E14,RangedCombat!$F$4:$G$7,2))</f>
        <v>0</v>
      </c>
      <c r="H14" s="88"/>
      <c r="I14" s="68" t="str">
        <f>IF(H14="","0",VLOOKUP(H14,RangedCombat!$P$4:$Q$20,2))</f>
        <v>0</v>
      </c>
      <c r="J14" s="71"/>
      <c r="K14" s="88"/>
      <c r="L14" s="68" t="str">
        <f>IF(K14="","0",VLOOKUP(K14,RangedCombat!$P$4:$Q$20,2))</f>
        <v>0</v>
      </c>
      <c r="N14" s="88" t="s">
        <v>95</v>
      </c>
      <c r="O14" s="87">
        <v>1</v>
      </c>
      <c r="Q14" s="37">
        <f t="shared" si="1"/>
        <v>4</v>
      </c>
    </row>
    <row r="15" spans="1:17" ht="12.75">
      <c r="A15" s="89" t="s">
        <v>20</v>
      </c>
      <c r="B15" s="69">
        <f aca="true" t="shared" si="2" ref="B15:B23">SUM(C15)+3</f>
        <v>4</v>
      </c>
      <c r="C15" s="86">
        <v>1</v>
      </c>
      <c r="D15" s="68">
        <f t="shared" si="0"/>
        <v>3</v>
      </c>
      <c r="E15" s="86">
        <v>-1</v>
      </c>
      <c r="F15" s="68">
        <f>IF(E15="","0",VLOOKUP(E15,RangedCombat!$F$4:$G$7,2))</f>
        <v>1</v>
      </c>
      <c r="H15" s="88"/>
      <c r="I15" s="68" t="str">
        <f>IF(H15="","0",VLOOKUP(H15,RangedCombat!$P$4:$Q$20,2))</f>
        <v>0</v>
      </c>
      <c r="J15" s="71"/>
      <c r="K15" s="88"/>
      <c r="L15" s="68" t="str">
        <f>IF(K15="","0",VLOOKUP(K15,RangedCombat!$P$4:$Q$20,2))</f>
        <v>0</v>
      </c>
      <c r="N15" s="88"/>
      <c r="O15" s="87"/>
      <c r="Q15" s="37">
        <f t="shared" si="1"/>
        <v>4</v>
      </c>
    </row>
    <row r="16" spans="1:17" ht="12.75">
      <c r="A16" s="89" t="s">
        <v>96</v>
      </c>
      <c r="B16" s="69">
        <f>SUM(C16)+3</f>
        <v>4</v>
      </c>
      <c r="C16" s="86">
        <v>1</v>
      </c>
      <c r="D16" s="68">
        <f t="shared" si="0"/>
        <v>3</v>
      </c>
      <c r="E16" s="86">
        <v>-2</v>
      </c>
      <c r="F16" s="68">
        <f>IF(E16="","0",VLOOKUP(E16,RangedCombat!$F$4:$G$7,2))</f>
        <v>3</v>
      </c>
      <c r="H16" s="88"/>
      <c r="I16" s="68" t="str">
        <f>IF(H16="","0",VLOOKUP(H16,RangedCombat!$P$4:$Q$20,2))</f>
        <v>0</v>
      </c>
      <c r="J16" s="71"/>
      <c r="K16" s="88"/>
      <c r="L16" s="68" t="str">
        <f>IF(K16="","0",VLOOKUP(K16,RangedCombat!$P$4:$Q$20,2))</f>
        <v>0</v>
      </c>
      <c r="N16" s="88"/>
      <c r="O16" s="87"/>
      <c r="Q16" s="37">
        <f t="shared" si="1"/>
        <v>6</v>
      </c>
    </row>
    <row r="17" spans="1:17" ht="12.75">
      <c r="A17" s="89" t="s">
        <v>97</v>
      </c>
      <c r="B17" s="69">
        <f t="shared" si="2"/>
        <v>5</v>
      </c>
      <c r="C17" s="86">
        <v>2</v>
      </c>
      <c r="D17" s="68">
        <f t="shared" si="0"/>
        <v>8</v>
      </c>
      <c r="E17" s="86">
        <v>0</v>
      </c>
      <c r="F17" s="68">
        <f>IF(E17="","0",VLOOKUP(E17,RangedCombat!$F$4:$G$7,2))</f>
        <v>0</v>
      </c>
      <c r="H17" s="88"/>
      <c r="I17" s="68" t="str">
        <f>IF(H17="","0",VLOOKUP(H17,RangedCombat!$P$4:$Q$20,2))</f>
        <v>0</v>
      </c>
      <c r="J17" s="71"/>
      <c r="K17" s="88"/>
      <c r="L17" s="68" t="str">
        <f>IF(K17="","0",VLOOKUP(K17,RangedCombat!$P$4:$Q$20,2))</f>
        <v>0</v>
      </c>
      <c r="N17" s="88"/>
      <c r="O17" s="87"/>
      <c r="Q17" s="37">
        <f t="shared" si="1"/>
        <v>8</v>
      </c>
    </row>
    <row r="18" spans="1:17" ht="12.75">
      <c r="A18" s="89" t="s">
        <v>94</v>
      </c>
      <c r="B18" s="69">
        <f t="shared" si="2"/>
        <v>5</v>
      </c>
      <c r="C18" s="86">
        <v>2</v>
      </c>
      <c r="D18" s="68">
        <f t="shared" si="0"/>
        <v>8</v>
      </c>
      <c r="E18" s="86">
        <v>-1</v>
      </c>
      <c r="F18" s="68">
        <f>IF(E18="","0",VLOOKUP(E18,RangedCombat!$F$4:$G$7,2))</f>
        <v>1</v>
      </c>
      <c r="H18" s="88"/>
      <c r="I18" s="68" t="str">
        <f>IF(H18="","0",VLOOKUP(H18,RangedCombat!$P$4:$Q$20,2))</f>
        <v>0</v>
      </c>
      <c r="J18" s="71"/>
      <c r="K18" s="88"/>
      <c r="L18" s="68" t="str">
        <f>IF(K18="","0",VLOOKUP(K18,RangedCombat!$P$4:$Q$20,2))</f>
        <v>0</v>
      </c>
      <c r="N18" s="88"/>
      <c r="O18" s="87"/>
      <c r="Q18" s="37">
        <f t="shared" si="1"/>
        <v>9</v>
      </c>
    </row>
    <row r="19" spans="1:17" ht="12.75">
      <c r="A19" s="89" t="s">
        <v>118</v>
      </c>
      <c r="B19" s="69">
        <f t="shared" si="2"/>
        <v>5</v>
      </c>
      <c r="C19" s="86">
        <v>2</v>
      </c>
      <c r="D19" s="68">
        <f t="shared" si="0"/>
        <v>8</v>
      </c>
      <c r="E19" s="86">
        <v>-2</v>
      </c>
      <c r="F19" s="68">
        <f>IF(E19="","0",VLOOKUP(E19,RangedCombat!$F$4:$G$7,2))</f>
        <v>3</v>
      </c>
      <c r="H19" s="88"/>
      <c r="I19" s="68" t="str">
        <f>IF(H19="","0",VLOOKUP(H19,RangedCombat!$P$4:$Q$20,2))</f>
        <v>0</v>
      </c>
      <c r="J19" s="71"/>
      <c r="K19" s="88"/>
      <c r="L19" s="68" t="str">
        <f>IF(K19="","0",VLOOKUP(K19,RangedCombat!$P$4:$Q$20,2))</f>
        <v>0</v>
      </c>
      <c r="N19" s="88"/>
      <c r="O19" s="87"/>
      <c r="Q19" s="37">
        <f t="shared" si="1"/>
        <v>11</v>
      </c>
    </row>
    <row r="20" spans="1:17" ht="12.75">
      <c r="A20" s="89" t="s">
        <v>11</v>
      </c>
      <c r="B20" s="69">
        <v>5</v>
      </c>
      <c r="C20" s="86">
        <v>2</v>
      </c>
      <c r="D20" s="68">
        <f t="shared" si="0"/>
        <v>8</v>
      </c>
      <c r="E20" s="86"/>
      <c r="F20" s="68" t="str">
        <f>IF(E20="","0",VLOOKUP(E20,RangedCombat!$F$4:$G$7,2))</f>
        <v>0</v>
      </c>
      <c r="H20" s="88" t="s">
        <v>115</v>
      </c>
      <c r="I20" s="68">
        <f>IF(H20="","0",VLOOKUP(H20,RangedCombat!$P$4:$Q$20,2))</f>
        <v>1</v>
      </c>
      <c r="J20" s="71"/>
      <c r="K20" s="88"/>
      <c r="L20" s="68" t="str">
        <f>IF(K20="","0",VLOOKUP(K20,RangedCombat!$P$4:$Q$20,2))</f>
        <v>0</v>
      </c>
      <c r="N20" s="88"/>
      <c r="O20" s="87"/>
      <c r="Q20" s="37">
        <f t="shared" si="1"/>
        <v>9</v>
      </c>
    </row>
    <row r="21" spans="1:17" ht="12.75">
      <c r="A21" s="89"/>
      <c r="B21" s="69">
        <f t="shared" si="2"/>
        <v>6</v>
      </c>
      <c r="C21" s="86">
        <v>3</v>
      </c>
      <c r="D21" s="68">
        <f t="shared" si="0"/>
        <v>14</v>
      </c>
      <c r="E21" s="86">
        <v>0</v>
      </c>
      <c r="F21" s="68">
        <f>IF(E21="","0",VLOOKUP(E21,RangedCombat!$F$4:$G$7,2))</f>
        <v>0</v>
      </c>
      <c r="H21" s="88"/>
      <c r="I21" s="68" t="str">
        <f>IF(H21="","0",VLOOKUP(H21,RangedCombat!$P$4:$Q$20,2))</f>
        <v>0</v>
      </c>
      <c r="J21" s="71"/>
      <c r="K21" s="88"/>
      <c r="L21" s="68" t="str">
        <f>IF(K21="","0",VLOOKUP(K21,RangedCombat!$P$4:$Q$20,2))</f>
        <v>0</v>
      </c>
      <c r="N21" s="88"/>
      <c r="O21" s="87"/>
      <c r="Q21" s="37">
        <f t="shared" si="1"/>
        <v>14</v>
      </c>
    </row>
    <row r="22" spans="1:17" ht="12.75">
      <c r="A22" s="89"/>
      <c r="B22" s="69">
        <f t="shared" si="2"/>
        <v>6</v>
      </c>
      <c r="C22" s="86">
        <v>3</v>
      </c>
      <c r="D22" s="68">
        <f t="shared" si="0"/>
        <v>14</v>
      </c>
      <c r="E22" s="86">
        <v>-1</v>
      </c>
      <c r="F22" s="68">
        <f>IF(E22="","0",VLOOKUP(E22,RangedCombat!$F$4:$G$7,2))</f>
        <v>1</v>
      </c>
      <c r="H22" s="88"/>
      <c r="I22" s="68" t="str">
        <f>IF(H22="","0",VLOOKUP(H22,RangedCombat!$P$4:$Q$20,2))</f>
        <v>0</v>
      </c>
      <c r="J22" s="71"/>
      <c r="K22" s="88"/>
      <c r="L22" s="68" t="str">
        <f>IF(K22="","0",VLOOKUP(K22,RangedCombat!$P$4:$Q$20,2))</f>
        <v>0</v>
      </c>
      <c r="N22" s="88"/>
      <c r="O22" s="87"/>
      <c r="Q22" s="37">
        <f t="shared" si="1"/>
        <v>15</v>
      </c>
    </row>
    <row r="23" spans="1:17" ht="12.75">
      <c r="A23" s="89"/>
      <c r="B23" s="69">
        <f t="shared" si="2"/>
        <v>6</v>
      </c>
      <c r="C23" s="86">
        <v>3</v>
      </c>
      <c r="D23" s="68">
        <f t="shared" si="0"/>
        <v>14</v>
      </c>
      <c r="E23" s="86">
        <v>-2</v>
      </c>
      <c r="F23" s="68">
        <f>IF(E23="","0",VLOOKUP(E23,RangedCombat!$F$4:$G$7,2))</f>
        <v>3</v>
      </c>
      <c r="H23" s="88"/>
      <c r="I23" s="68" t="str">
        <f>IF(H23="","0",VLOOKUP(H23,RangedCombat!$P$4:$Q$20,2))</f>
        <v>0</v>
      </c>
      <c r="J23" s="71"/>
      <c r="K23" s="88"/>
      <c r="L23" s="68" t="str">
        <f>IF(K23="","0",VLOOKUP(K23,RangedCombat!$P$4:$Q$20,2))</f>
        <v>0</v>
      </c>
      <c r="N23" s="88"/>
      <c r="O23" s="87"/>
      <c r="Q23" s="37">
        <f t="shared" si="1"/>
        <v>17</v>
      </c>
    </row>
    <row r="24" spans="1:17" ht="12.75">
      <c r="A24" s="89"/>
      <c r="B24" s="69">
        <f aca="true" t="shared" si="3" ref="B24:B30">SUM(C24)+3</f>
        <v>6</v>
      </c>
      <c r="C24" s="86">
        <v>3</v>
      </c>
      <c r="D24" s="68">
        <f t="shared" si="0"/>
        <v>14</v>
      </c>
      <c r="E24" s="86">
        <v>-3</v>
      </c>
      <c r="F24" s="68">
        <f>IF(E24="","0",VLOOKUP(E24,RangedCombat!$F$4:$G$7,2))</f>
        <v>6</v>
      </c>
      <c r="H24" s="88"/>
      <c r="I24" s="68" t="str">
        <f>IF(H24="","0",VLOOKUP(H24,RangedCombat!$P$4:$Q$20,2))</f>
        <v>0</v>
      </c>
      <c r="J24" s="71"/>
      <c r="K24" s="88"/>
      <c r="L24" s="68" t="str">
        <f>IF(K24="","0",VLOOKUP(K24,RangedCombat!$P$4:$Q$20,2))</f>
        <v>0</v>
      </c>
      <c r="N24" s="88"/>
      <c r="O24" s="87"/>
      <c r="Q24" s="37">
        <f>SUM(D24+F24+I24+L24+O24)</f>
        <v>20</v>
      </c>
    </row>
    <row r="25" spans="1:17" ht="12.75">
      <c r="A25" s="89" t="s">
        <v>92</v>
      </c>
      <c r="B25" s="69">
        <f t="shared" si="3"/>
        <v>5</v>
      </c>
      <c r="C25" s="86">
        <v>2</v>
      </c>
      <c r="D25" s="68">
        <f t="shared" si="0"/>
        <v>8</v>
      </c>
      <c r="E25" s="86">
        <v>-2</v>
      </c>
      <c r="F25" s="68">
        <f>IF(E25="","0",VLOOKUP(E25,RangedCombat!$F$4:$G$7,2))</f>
        <v>3</v>
      </c>
      <c r="H25" s="88" t="s">
        <v>83</v>
      </c>
      <c r="I25" s="68">
        <f>IF(H25="","0",VLOOKUP(H25,RangedCombat!$P$4:$Q$20,2))</f>
        <v>18</v>
      </c>
      <c r="J25" s="71"/>
      <c r="K25" s="88" t="s">
        <v>88</v>
      </c>
      <c r="L25" s="68">
        <f>IF(K25="","0",VLOOKUP(K25,RangedCombat!$P$4:$Q$20,2))</f>
        <v>2</v>
      </c>
      <c r="N25" s="88"/>
      <c r="O25" s="87"/>
      <c r="Q25" s="37">
        <f t="shared" si="1"/>
        <v>31</v>
      </c>
    </row>
    <row r="26" spans="1:17" ht="12.75">
      <c r="A26" s="89"/>
      <c r="B26" s="69">
        <f t="shared" si="3"/>
        <v>6</v>
      </c>
      <c r="C26" s="86">
        <v>3</v>
      </c>
      <c r="D26" s="68">
        <f t="shared" si="0"/>
        <v>14</v>
      </c>
      <c r="E26" s="86">
        <v>-3</v>
      </c>
      <c r="F26" s="68">
        <f>IF(E26="","0",VLOOKUP(E26,RangedCombat!$F$4:$G$7,2))</f>
        <v>6</v>
      </c>
      <c r="H26" s="88"/>
      <c r="I26" s="68" t="str">
        <f>IF(H26="","0",VLOOKUP(H26,RangedCombat!$P$4:$Q$20,2))</f>
        <v>0</v>
      </c>
      <c r="J26" s="71"/>
      <c r="K26" s="88"/>
      <c r="L26" s="68" t="str">
        <f>IF(K26="","0",VLOOKUP(K26,RangedCombat!$P$4:$Q$20,2))</f>
        <v>0</v>
      </c>
      <c r="N26" s="88"/>
      <c r="O26" s="87"/>
      <c r="Q26" s="37">
        <f t="shared" si="1"/>
        <v>20</v>
      </c>
    </row>
    <row r="27" spans="1:17" ht="12.75">
      <c r="A27" s="89" t="s">
        <v>138</v>
      </c>
      <c r="B27" s="69">
        <f t="shared" si="3"/>
        <v>5</v>
      </c>
      <c r="C27" s="86">
        <v>2</v>
      </c>
      <c r="D27" s="68">
        <f t="shared" si="0"/>
        <v>8</v>
      </c>
      <c r="E27" s="86">
        <v>-2</v>
      </c>
      <c r="F27" s="68">
        <f>IF(E27="","0",VLOOKUP(E27,RangedCombat!$F$4:$G$7,2))</f>
        <v>3</v>
      </c>
      <c r="H27" s="88" t="s">
        <v>88</v>
      </c>
      <c r="I27" s="68">
        <f>IF(H27="","0",VLOOKUP(H27,RangedCombat!$P$4:$Q$20,2))</f>
        <v>2</v>
      </c>
      <c r="J27" s="71"/>
      <c r="K27" s="88"/>
      <c r="L27" s="68" t="str">
        <f>IF(K27="","0",VLOOKUP(K27,RangedCombat!$P$4:$Q$20,2))</f>
        <v>0</v>
      </c>
      <c r="N27" s="88"/>
      <c r="O27" s="87"/>
      <c r="Q27" s="37">
        <f t="shared" si="1"/>
        <v>13</v>
      </c>
    </row>
    <row r="28" spans="1:17" ht="12.75">
      <c r="A28" s="89" t="s">
        <v>139</v>
      </c>
      <c r="B28" s="69">
        <f t="shared" si="3"/>
        <v>5</v>
      </c>
      <c r="C28" s="86">
        <v>2</v>
      </c>
      <c r="D28" s="68">
        <f t="shared" si="0"/>
        <v>8</v>
      </c>
      <c r="E28" s="86">
        <v>-1</v>
      </c>
      <c r="F28" s="68">
        <f>IF(E28="","0",VLOOKUP(E28,RangedCombat!$F$4:$G$7,2))</f>
        <v>1</v>
      </c>
      <c r="H28" s="88" t="s">
        <v>132</v>
      </c>
      <c r="I28" s="68">
        <f>IF(H28="","0",VLOOKUP(H28,RangedCombat!$P$4:$Q$20,2))</f>
        <v>2</v>
      </c>
      <c r="J28" s="71"/>
      <c r="K28" s="88"/>
      <c r="L28" s="68" t="str">
        <f>IF(K28="","0",VLOOKUP(K28,RangedCombat!$P$4:$Q$20,2))</f>
        <v>0</v>
      </c>
      <c r="N28" s="88"/>
      <c r="O28" s="87"/>
      <c r="Q28" s="37">
        <f t="shared" si="1"/>
        <v>11</v>
      </c>
    </row>
    <row r="29" spans="1:17" ht="12.75">
      <c r="A29" s="89"/>
      <c r="B29" s="69">
        <f t="shared" si="3"/>
        <v>3</v>
      </c>
      <c r="C29" s="86"/>
      <c r="D29" s="68" t="str">
        <f t="shared" si="0"/>
        <v>0</v>
      </c>
      <c r="E29" s="86"/>
      <c r="F29" s="68" t="str">
        <f>IF(E29="","0",VLOOKUP(E29,RangedCombat!$F$4:$G$7,2))</f>
        <v>0</v>
      </c>
      <c r="H29" s="88"/>
      <c r="I29" s="68" t="str">
        <f>IF(H29="","0",VLOOKUP(H29,RangedCombat!$P$4:$Q$20,2))</f>
        <v>0</v>
      </c>
      <c r="J29" s="71"/>
      <c r="K29" s="88"/>
      <c r="L29" s="68" t="str">
        <f>IF(K29="","0",VLOOKUP(K29,RangedCombat!$P$4:$Q$20,2))</f>
        <v>0</v>
      </c>
      <c r="N29" s="88"/>
      <c r="O29" s="87"/>
      <c r="Q29" s="37">
        <f t="shared" si="1"/>
        <v>0</v>
      </c>
    </row>
    <row r="30" spans="1:17" ht="12.75">
      <c r="A30" s="89"/>
      <c r="B30" s="69">
        <f t="shared" si="3"/>
        <v>3</v>
      </c>
      <c r="C30" s="86"/>
      <c r="D30" s="68" t="str">
        <f t="shared" si="0"/>
        <v>0</v>
      </c>
      <c r="E30" s="86"/>
      <c r="F30" s="68" t="str">
        <f>IF(E30="","0",VLOOKUP(E30,RangedCombat!$F$4:$G$7,2))</f>
        <v>0</v>
      </c>
      <c r="H30" s="88"/>
      <c r="I30" s="68" t="str">
        <f>IF(H30="","0",VLOOKUP(H30,RangedCombat!$P$4:$Q$20,2))</f>
        <v>0</v>
      </c>
      <c r="J30" s="71"/>
      <c r="K30" s="88"/>
      <c r="L30" s="68" t="str">
        <f>IF(K30="","0",VLOOKUP(K30,RangedCombat!$P$4:$Q$20,2))</f>
        <v>0</v>
      </c>
      <c r="N30" s="88"/>
      <c r="O30" s="87"/>
      <c r="Q30" s="37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3"/>
  <sheetViews>
    <sheetView zoomScale="80" zoomScaleNormal="80" zoomScalePageLayoutView="0" workbookViewId="0" topLeftCell="A10">
      <selection activeCell="Q51" sqref="Q51"/>
    </sheetView>
  </sheetViews>
  <sheetFormatPr defaultColWidth="9.140625" defaultRowHeight="12.75"/>
  <cols>
    <col min="1" max="1" width="21.00390625" style="0" customWidth="1"/>
    <col min="2" max="4" width="5.140625" style="1" customWidth="1"/>
    <col min="5" max="5" width="1.1484375" style="90" customWidth="1"/>
    <col min="6" max="6" width="3.57421875" style="1" customWidth="1"/>
    <col min="7" max="7" width="4.8515625" style="1" customWidth="1"/>
    <col min="8" max="8" width="1.28515625" style="32" customWidth="1"/>
    <col min="9" max="10" width="3.57421875" style="24" customWidth="1"/>
    <col min="11" max="11" width="6.7109375" style="3" customWidth="1"/>
    <col min="12" max="12" width="6.28125" style="1" customWidth="1"/>
    <col min="13" max="13" width="5.57421875" style="1" bestFit="1" customWidth="1"/>
    <col min="14" max="14" width="4.8515625" style="1" customWidth="1"/>
    <col min="15" max="15" width="1.28515625" style="32" customWidth="1"/>
    <col min="16" max="16" width="13.7109375" style="27" customWidth="1"/>
    <col min="17" max="17" width="5.421875" style="1" customWidth="1"/>
    <col min="18" max="18" width="1.28515625" style="1" customWidth="1"/>
    <col min="19" max="19" width="13.7109375" style="0" customWidth="1"/>
    <col min="20" max="20" width="5.421875" style="1" customWidth="1"/>
    <col min="21" max="21" width="1.28515625" style="1" customWidth="1"/>
    <col min="22" max="22" width="13.7109375" style="0" customWidth="1"/>
    <col min="23" max="23" width="5.57421875" style="0" customWidth="1"/>
    <col min="24" max="24" width="1.421875" style="0" customWidth="1"/>
    <col min="25" max="25" width="15.7109375" style="0" customWidth="1"/>
    <col min="26" max="26" width="5.57421875" style="0" customWidth="1"/>
    <col min="27" max="27" width="2.57421875" style="0" customWidth="1"/>
    <col min="28" max="28" width="7.140625" style="0" bestFit="1" customWidth="1"/>
  </cols>
  <sheetData>
    <row r="2" spans="1:17" ht="12.75">
      <c r="A2" s="64" t="s">
        <v>37</v>
      </c>
      <c r="B2" s="3"/>
      <c r="C2" s="98"/>
      <c r="D2" s="3" t="s">
        <v>4</v>
      </c>
      <c r="E2" s="85"/>
      <c r="F2" s="3"/>
      <c r="G2" s="3" t="s">
        <v>49</v>
      </c>
      <c r="H2" s="99"/>
      <c r="K2" s="3" t="s">
        <v>38</v>
      </c>
      <c r="L2" s="3" t="s">
        <v>39</v>
      </c>
      <c r="M2" s="74"/>
      <c r="N2" s="3" t="s">
        <v>40</v>
      </c>
      <c r="O2" s="93"/>
      <c r="P2" s="100" t="s">
        <v>119</v>
      </c>
      <c r="Q2" s="3"/>
    </row>
    <row r="3" spans="2:23" ht="12.75">
      <c r="B3" s="103" t="s">
        <v>33</v>
      </c>
      <c r="C3" s="103" t="s">
        <v>4</v>
      </c>
      <c r="D3" s="103" t="s">
        <v>41</v>
      </c>
      <c r="E3" s="85"/>
      <c r="F3" s="103" t="s">
        <v>49</v>
      </c>
      <c r="G3" s="103" t="s">
        <v>41</v>
      </c>
      <c r="H3" s="104"/>
      <c r="I3" s="105" t="s">
        <v>50</v>
      </c>
      <c r="J3" s="105" t="s">
        <v>34</v>
      </c>
      <c r="K3" s="103" t="s">
        <v>39</v>
      </c>
      <c r="L3" s="103" t="s">
        <v>41</v>
      </c>
      <c r="M3" s="103" t="s">
        <v>51</v>
      </c>
      <c r="N3" s="103" t="s">
        <v>41</v>
      </c>
      <c r="O3" s="108"/>
      <c r="P3" s="106" t="s">
        <v>26</v>
      </c>
      <c r="Q3" s="103" t="s">
        <v>41</v>
      </c>
      <c r="V3" s="96" t="s">
        <v>51</v>
      </c>
      <c r="W3" s="27" t="s">
        <v>80</v>
      </c>
    </row>
    <row r="4" spans="2:23" ht="12.75">
      <c r="B4" s="37">
        <f>SUM(C4)</f>
        <v>3</v>
      </c>
      <c r="C4" s="31">
        <v>3</v>
      </c>
      <c r="D4" s="37">
        <v>-1</v>
      </c>
      <c r="E4" s="107"/>
      <c r="F4" s="31">
        <v>-3</v>
      </c>
      <c r="G4" s="37">
        <v>6</v>
      </c>
      <c r="H4" s="92"/>
      <c r="I4" s="101">
        <f aca="true" t="shared" si="0" ref="I4:I11">SUM(K4)/3</f>
        <v>3</v>
      </c>
      <c r="J4" s="101">
        <f aca="true" t="shared" si="1" ref="J4:J13">SUM(I4)*2</f>
        <v>6</v>
      </c>
      <c r="K4" s="31">
        <v>9</v>
      </c>
      <c r="L4" s="37">
        <v>-1</v>
      </c>
      <c r="M4" s="31">
        <v>0</v>
      </c>
      <c r="N4" s="37">
        <v>0</v>
      </c>
      <c r="O4" s="107"/>
      <c r="P4" s="102" t="s">
        <v>60</v>
      </c>
      <c r="Q4" s="37">
        <v>4</v>
      </c>
      <c r="V4" s="97">
        <f aca="true" t="shared" si="2" ref="V4:V10">SUM(M4)</f>
        <v>0</v>
      </c>
      <c r="W4" s="27" t="s">
        <v>81</v>
      </c>
    </row>
    <row r="5" spans="2:23" ht="12.75">
      <c r="B5" s="37">
        <f aca="true" t="shared" si="3" ref="B5:B10">SUM(C5)</f>
        <v>4</v>
      </c>
      <c r="C5" s="31">
        <v>4</v>
      </c>
      <c r="D5" s="37">
        <v>0</v>
      </c>
      <c r="E5" s="107"/>
      <c r="F5" s="31">
        <v>-2</v>
      </c>
      <c r="G5" s="37">
        <v>3</v>
      </c>
      <c r="H5" s="92"/>
      <c r="I5" s="101">
        <f t="shared" si="0"/>
        <v>4</v>
      </c>
      <c r="J5" s="101">
        <f t="shared" si="1"/>
        <v>8</v>
      </c>
      <c r="K5" s="31">
        <v>12</v>
      </c>
      <c r="L5" s="37">
        <v>0</v>
      </c>
      <c r="M5" s="31">
        <v>0.5</v>
      </c>
      <c r="N5" s="37">
        <v>2</v>
      </c>
      <c r="O5" s="92"/>
      <c r="P5" s="102" t="s">
        <v>61</v>
      </c>
      <c r="Q5" s="37">
        <v>10</v>
      </c>
      <c r="V5" s="97">
        <f t="shared" si="2"/>
        <v>0.5</v>
      </c>
      <c r="W5" s="27">
        <v>8</v>
      </c>
    </row>
    <row r="6" spans="2:23" ht="12.75">
      <c r="B6" s="37">
        <f t="shared" si="3"/>
        <v>5</v>
      </c>
      <c r="C6" s="31">
        <v>5</v>
      </c>
      <c r="D6" s="37">
        <v>2</v>
      </c>
      <c r="E6" s="107"/>
      <c r="F6" s="31">
        <v>-1</v>
      </c>
      <c r="G6" s="37">
        <v>1</v>
      </c>
      <c r="H6" s="92"/>
      <c r="I6" s="101">
        <f t="shared" si="0"/>
        <v>5</v>
      </c>
      <c r="J6" s="101">
        <f t="shared" si="1"/>
        <v>10</v>
      </c>
      <c r="K6" s="31">
        <v>15</v>
      </c>
      <c r="L6" s="37">
        <v>1</v>
      </c>
      <c r="M6" s="31">
        <v>1</v>
      </c>
      <c r="N6" s="37">
        <v>3</v>
      </c>
      <c r="O6" s="92"/>
      <c r="P6" s="102" t="s">
        <v>62</v>
      </c>
      <c r="Q6" s="37">
        <v>18</v>
      </c>
      <c r="V6" s="97">
        <f t="shared" si="2"/>
        <v>1</v>
      </c>
      <c r="W6" s="27">
        <v>8</v>
      </c>
    </row>
    <row r="7" spans="2:23" ht="12.75">
      <c r="B7" s="37">
        <f t="shared" si="3"/>
        <v>6</v>
      </c>
      <c r="C7" s="31">
        <v>6</v>
      </c>
      <c r="D7" s="37">
        <v>4</v>
      </c>
      <c r="E7" s="107"/>
      <c r="F7" s="31">
        <v>0</v>
      </c>
      <c r="G7" s="37">
        <v>0</v>
      </c>
      <c r="H7" s="92"/>
      <c r="I7" s="101">
        <f t="shared" si="0"/>
        <v>6</v>
      </c>
      <c r="J7" s="101">
        <f t="shared" si="1"/>
        <v>12</v>
      </c>
      <c r="K7" s="31">
        <v>18</v>
      </c>
      <c r="L7" s="37">
        <v>2</v>
      </c>
      <c r="M7" s="31">
        <v>1.5</v>
      </c>
      <c r="N7" s="37">
        <v>4</v>
      </c>
      <c r="O7" s="92"/>
      <c r="P7" s="102" t="s">
        <v>63</v>
      </c>
      <c r="Q7" s="37">
        <v>4</v>
      </c>
      <c r="V7" s="97">
        <f t="shared" si="2"/>
        <v>1.5</v>
      </c>
      <c r="W7" s="27">
        <v>8</v>
      </c>
    </row>
    <row r="8" spans="2:23" ht="12.75">
      <c r="B8" s="37">
        <f t="shared" si="3"/>
        <v>7</v>
      </c>
      <c r="C8" s="31">
        <v>7</v>
      </c>
      <c r="D8" s="37">
        <v>6</v>
      </c>
      <c r="E8" s="107"/>
      <c r="F8" s="72"/>
      <c r="G8" s="72"/>
      <c r="H8" s="91"/>
      <c r="I8" s="101">
        <f t="shared" si="0"/>
        <v>8</v>
      </c>
      <c r="J8" s="101">
        <f t="shared" si="1"/>
        <v>16</v>
      </c>
      <c r="K8" s="31">
        <v>24</v>
      </c>
      <c r="L8" s="37">
        <v>3</v>
      </c>
      <c r="M8" s="31">
        <v>2</v>
      </c>
      <c r="N8" s="37">
        <v>6</v>
      </c>
      <c r="O8" s="92"/>
      <c r="P8" s="102" t="s">
        <v>64</v>
      </c>
      <c r="Q8" s="37">
        <v>2</v>
      </c>
      <c r="V8" s="97">
        <f t="shared" si="2"/>
        <v>2</v>
      </c>
      <c r="W8" s="27">
        <v>8</v>
      </c>
    </row>
    <row r="9" spans="2:23" ht="12.75">
      <c r="B9" s="37">
        <f t="shared" si="3"/>
        <v>8</v>
      </c>
      <c r="C9" s="31">
        <v>8</v>
      </c>
      <c r="D9" s="37">
        <v>10</v>
      </c>
      <c r="E9" s="107"/>
      <c r="F9" s="72"/>
      <c r="G9" s="72"/>
      <c r="H9" s="91"/>
      <c r="I9" s="101">
        <f t="shared" si="0"/>
        <v>10</v>
      </c>
      <c r="J9" s="101">
        <f t="shared" si="1"/>
        <v>20</v>
      </c>
      <c r="K9" s="31">
        <v>30</v>
      </c>
      <c r="L9" s="37">
        <v>4</v>
      </c>
      <c r="M9" s="31">
        <v>2.5</v>
      </c>
      <c r="N9" s="115">
        <v>9</v>
      </c>
      <c r="O9" s="92"/>
      <c r="P9" s="102" t="s">
        <v>83</v>
      </c>
      <c r="Q9" s="37">
        <v>18</v>
      </c>
      <c r="V9" s="97">
        <f t="shared" si="2"/>
        <v>2.5</v>
      </c>
      <c r="W9" s="27">
        <v>7</v>
      </c>
    </row>
    <row r="10" spans="2:23" ht="12.75">
      <c r="B10" s="37">
        <f t="shared" si="3"/>
        <v>9</v>
      </c>
      <c r="C10" s="31">
        <v>9</v>
      </c>
      <c r="D10" s="37">
        <v>18</v>
      </c>
      <c r="E10" s="107"/>
      <c r="F10" s="72"/>
      <c r="G10" s="72"/>
      <c r="H10" s="91"/>
      <c r="I10" s="101">
        <f t="shared" si="0"/>
        <v>12</v>
      </c>
      <c r="J10" s="101">
        <f t="shared" si="1"/>
        <v>24</v>
      </c>
      <c r="K10" s="31">
        <v>36</v>
      </c>
      <c r="L10" s="37">
        <v>6</v>
      </c>
      <c r="M10" s="31">
        <v>3</v>
      </c>
      <c r="N10" s="37">
        <v>12</v>
      </c>
      <c r="O10" s="92"/>
      <c r="P10" s="102" t="s">
        <v>66</v>
      </c>
      <c r="Q10" s="37">
        <v>2</v>
      </c>
      <c r="V10" s="97">
        <f t="shared" si="2"/>
        <v>3</v>
      </c>
      <c r="W10" s="27">
        <v>6</v>
      </c>
    </row>
    <row r="11" spans="3:23" ht="12.75">
      <c r="C11" s="32"/>
      <c r="I11" s="101">
        <f t="shared" si="0"/>
        <v>15</v>
      </c>
      <c r="J11" s="101">
        <f t="shared" si="1"/>
        <v>30</v>
      </c>
      <c r="K11" s="31">
        <v>45</v>
      </c>
      <c r="L11" s="37">
        <v>8</v>
      </c>
      <c r="M11" s="31" t="s">
        <v>123</v>
      </c>
      <c r="N11" s="37">
        <v>32</v>
      </c>
      <c r="O11" s="92"/>
      <c r="P11" s="102" t="s">
        <v>67</v>
      </c>
      <c r="Q11" s="37">
        <v>3</v>
      </c>
      <c r="V11" s="97" t="s">
        <v>76</v>
      </c>
      <c r="W11" s="27">
        <v>5</v>
      </c>
    </row>
    <row r="12" spans="2:23" ht="12.75">
      <c r="B12" s="27" t="s">
        <v>87</v>
      </c>
      <c r="C12" s="32"/>
      <c r="I12" s="101">
        <f>SUM(K12)/3</f>
        <v>18</v>
      </c>
      <c r="J12" s="101">
        <f t="shared" si="1"/>
        <v>36</v>
      </c>
      <c r="K12" s="31">
        <v>54</v>
      </c>
      <c r="L12" s="37">
        <v>11</v>
      </c>
      <c r="M12" s="31" t="s">
        <v>124</v>
      </c>
      <c r="N12" s="37">
        <v>14</v>
      </c>
      <c r="O12" s="92"/>
      <c r="P12" s="102" t="s">
        <v>65</v>
      </c>
      <c r="Q12" s="37">
        <v>2</v>
      </c>
      <c r="V12" s="97" t="s">
        <v>75</v>
      </c>
      <c r="W12" s="27">
        <v>6</v>
      </c>
    </row>
    <row r="13" spans="2:23" ht="12.75">
      <c r="B13" s="37" t="s">
        <v>123</v>
      </c>
      <c r="C13" s="31">
        <v>5</v>
      </c>
      <c r="I13" s="101">
        <f>SUM(K13)/3</f>
        <v>20</v>
      </c>
      <c r="J13" s="101">
        <f t="shared" si="1"/>
        <v>40</v>
      </c>
      <c r="K13" s="31">
        <v>60</v>
      </c>
      <c r="L13" s="37">
        <v>15</v>
      </c>
      <c r="M13" s="31" t="s">
        <v>125</v>
      </c>
      <c r="N13" s="37">
        <v>6</v>
      </c>
      <c r="O13" s="92"/>
      <c r="P13" s="112" t="s">
        <v>115</v>
      </c>
      <c r="Q13" s="37">
        <v>1</v>
      </c>
      <c r="V13" s="97" t="s">
        <v>74</v>
      </c>
      <c r="W13" s="27">
        <v>7</v>
      </c>
    </row>
    <row r="14" spans="2:17" ht="12.75">
      <c r="B14" s="37" t="s">
        <v>124</v>
      </c>
      <c r="C14" s="31">
        <v>6</v>
      </c>
      <c r="I14" s="122"/>
      <c r="J14" s="122"/>
      <c r="K14" s="31"/>
      <c r="L14" s="92"/>
      <c r="P14" s="112" t="s">
        <v>116</v>
      </c>
      <c r="Q14" s="37">
        <v>2</v>
      </c>
    </row>
    <row r="15" spans="2:17" ht="12.75">
      <c r="B15" s="37" t="s">
        <v>125</v>
      </c>
      <c r="C15" s="31">
        <v>8</v>
      </c>
      <c r="I15" s="122"/>
      <c r="J15" s="122"/>
      <c r="K15" s="31"/>
      <c r="L15" s="92"/>
      <c r="P15" s="100" t="s">
        <v>117</v>
      </c>
      <c r="Q15" s="37">
        <v>4</v>
      </c>
    </row>
    <row r="16" spans="16:17" ht="12.75">
      <c r="P16" s="112" t="s">
        <v>88</v>
      </c>
      <c r="Q16" s="37">
        <v>2</v>
      </c>
    </row>
    <row r="17" spans="16:17" ht="12.75">
      <c r="P17" s="112"/>
      <c r="Q17" s="37">
        <v>0</v>
      </c>
    </row>
    <row r="18" spans="16:17" ht="12.75">
      <c r="P18" s="100"/>
      <c r="Q18" s="37">
        <v>0</v>
      </c>
    </row>
    <row r="19" ht="12.75">
      <c r="Q19" s="37">
        <v>0</v>
      </c>
    </row>
    <row r="20" spans="1:17" ht="12.75">
      <c r="A20" s="109"/>
      <c r="B20" s="110" t="s">
        <v>98</v>
      </c>
      <c r="C20" s="2">
        <v>1</v>
      </c>
      <c r="Q20" s="37">
        <v>0</v>
      </c>
    </row>
    <row r="22" spans="4:26" ht="12.75">
      <c r="D22" s="1" t="s">
        <v>4</v>
      </c>
      <c r="G22" s="1" t="s">
        <v>49</v>
      </c>
      <c r="K22" s="1" t="s">
        <v>38</v>
      </c>
      <c r="L22" s="1" t="s">
        <v>39</v>
      </c>
      <c r="N22" s="1" t="s">
        <v>40</v>
      </c>
      <c r="P22" s="27" t="s">
        <v>42</v>
      </c>
      <c r="Q22" s="1" t="s">
        <v>43</v>
      </c>
      <c r="R22" s="27"/>
      <c r="S22" s="27" t="s">
        <v>42</v>
      </c>
      <c r="T22" s="1" t="s">
        <v>43</v>
      </c>
      <c r="V22" s="27" t="s">
        <v>42</v>
      </c>
      <c r="W22" s="1" t="s">
        <v>43</v>
      </c>
      <c r="X22" s="1"/>
      <c r="Y22" s="27" t="s">
        <v>89</v>
      </c>
      <c r="Z22" s="1" t="s">
        <v>43</v>
      </c>
    </row>
    <row r="23" spans="1:28" ht="12.75">
      <c r="A23" s="61" t="s">
        <v>44</v>
      </c>
      <c r="B23" s="1" t="s">
        <v>33</v>
      </c>
      <c r="C23" s="1" t="s">
        <v>4</v>
      </c>
      <c r="D23" s="1" t="s">
        <v>41</v>
      </c>
      <c r="F23" s="1" t="s">
        <v>49</v>
      </c>
      <c r="G23" s="1" t="s">
        <v>41</v>
      </c>
      <c r="I23" s="24" t="s">
        <v>50</v>
      </c>
      <c r="J23" s="24" t="s">
        <v>34</v>
      </c>
      <c r="K23" s="1" t="s">
        <v>39</v>
      </c>
      <c r="L23" s="1" t="s">
        <v>41</v>
      </c>
      <c r="M23" s="1" t="s">
        <v>51</v>
      </c>
      <c r="N23" s="1" t="s">
        <v>41</v>
      </c>
      <c r="P23" s="27" t="s">
        <v>26</v>
      </c>
      <c r="Q23" s="1" t="s">
        <v>41</v>
      </c>
      <c r="R23" s="27"/>
      <c r="S23" s="27" t="s">
        <v>26</v>
      </c>
      <c r="T23" s="1" t="s">
        <v>41</v>
      </c>
      <c r="V23" s="27" t="s">
        <v>26</v>
      </c>
      <c r="W23" s="1" t="s">
        <v>41</v>
      </c>
      <c r="X23" s="1"/>
      <c r="Y23" s="27" t="s">
        <v>26</v>
      </c>
      <c r="Z23" s="1" t="s">
        <v>41</v>
      </c>
      <c r="AB23" s="3" t="s">
        <v>45</v>
      </c>
    </row>
    <row r="24" spans="1:28" ht="12.75">
      <c r="A24" s="89" t="s">
        <v>17</v>
      </c>
      <c r="B24" s="69">
        <f aca="true" t="shared" si="4" ref="B24:B36">SUM(C24)</f>
        <v>4</v>
      </c>
      <c r="C24" s="86">
        <v>4</v>
      </c>
      <c r="D24" s="68">
        <f>IF(C24="","0",VLOOKUP(C24,$C$4:$D$10,2))</f>
        <v>0</v>
      </c>
      <c r="E24" s="85"/>
      <c r="F24" s="86"/>
      <c r="G24" s="68" t="str">
        <f>IF(F24="","0",VLOOKUP(F24,$F$4:$G$7,2))</f>
        <v>0</v>
      </c>
      <c r="H24" s="85"/>
      <c r="I24" s="101">
        <f>SUM(K24)/3</f>
        <v>10</v>
      </c>
      <c r="J24" s="101">
        <f>SUM(I24)*2</f>
        <v>20</v>
      </c>
      <c r="K24" s="87">
        <v>30</v>
      </c>
      <c r="L24" s="68">
        <f>IF(K24="","0",VLOOKUP(K24,$K$4:$L$13,2))</f>
        <v>4</v>
      </c>
      <c r="M24" s="86"/>
      <c r="N24" s="68" t="str">
        <f>IF(M24="","0",VLOOKUP(M24,$M$4:$N$13,2))</f>
        <v>0</v>
      </c>
      <c r="O24" s="85"/>
      <c r="P24" s="88"/>
      <c r="Q24" s="68" t="str">
        <f>IF(P24="","0",VLOOKUP(P24,$P$4:$Q$20,2))</f>
        <v>0</v>
      </c>
      <c r="R24" s="71"/>
      <c r="S24" s="88"/>
      <c r="T24" s="68" t="str">
        <f aca="true" t="shared" si="5" ref="T24:T42">IF(S24="","0",VLOOKUP(S24,$P$4:$Q$20,2))</f>
        <v>0</v>
      </c>
      <c r="V24" s="88"/>
      <c r="W24" s="68" t="str">
        <f aca="true" t="shared" si="6" ref="W24:W42">IF(V24="","0",VLOOKUP(V24,$P$4:$Q$20,2))</f>
        <v>0</v>
      </c>
      <c r="X24" s="1"/>
      <c r="Y24" s="88"/>
      <c r="Z24" s="87"/>
      <c r="AB24" s="37">
        <f>SUM(D24+G24+L24+N24+Q24+T24+W24+Z24)</f>
        <v>4</v>
      </c>
    </row>
    <row r="25" spans="1:28" ht="12.75">
      <c r="A25" s="89" t="s">
        <v>22</v>
      </c>
      <c r="B25" s="69">
        <f t="shared" si="4"/>
        <v>4</v>
      </c>
      <c r="C25" s="86">
        <v>4</v>
      </c>
      <c r="D25" s="68">
        <f aca="true" t="shared" si="7" ref="D25:D42">IF(C25="","0",VLOOKUP(C25,$C$4:$D$10,2))</f>
        <v>0</v>
      </c>
      <c r="E25" s="85"/>
      <c r="F25" s="86"/>
      <c r="G25" s="68" t="str">
        <f aca="true" t="shared" si="8" ref="G25:G42">IF(F25="","0",VLOOKUP(F25,$F$4:$G$7,2))</f>
        <v>0</v>
      </c>
      <c r="H25" s="85"/>
      <c r="I25" s="101">
        <f aca="true" t="shared" si="9" ref="I25:I34">SUM(K25)/3</f>
        <v>12</v>
      </c>
      <c r="J25" s="101">
        <f aca="true" t="shared" si="10" ref="J25:J42">SUM(I25)*2</f>
        <v>24</v>
      </c>
      <c r="K25" s="87">
        <v>36</v>
      </c>
      <c r="L25" s="68">
        <f aca="true" t="shared" si="11" ref="L25:L42">IF(K25="","0",VLOOKUP(K25,$K$4:$L$13,2))</f>
        <v>6</v>
      </c>
      <c r="M25" s="86"/>
      <c r="N25" s="68" t="str">
        <f aca="true" t="shared" si="12" ref="N25:N42">IF(M25="","0",VLOOKUP(M25,$M$4:$N$13,2))</f>
        <v>0</v>
      </c>
      <c r="O25" s="85"/>
      <c r="P25" s="88"/>
      <c r="Q25" s="68" t="str">
        <f aca="true" t="shared" si="13" ref="Q25:Q42">IF(P25="","0",VLOOKUP(P25,$P$4:$Q$20,2))</f>
        <v>0</v>
      </c>
      <c r="R25" s="71"/>
      <c r="S25" s="88"/>
      <c r="T25" s="68" t="str">
        <f t="shared" si="5"/>
        <v>0</v>
      </c>
      <c r="V25" s="88"/>
      <c r="W25" s="68" t="str">
        <f t="shared" si="6"/>
        <v>0</v>
      </c>
      <c r="X25" s="1"/>
      <c r="Y25" s="88"/>
      <c r="Z25" s="87"/>
      <c r="AB25" s="37">
        <f>SUM(D25+G25+L25+N25+Q25+T25+W25+Z25)</f>
        <v>6</v>
      </c>
    </row>
    <row r="26" spans="1:28" ht="12.75">
      <c r="A26" s="89" t="s">
        <v>27</v>
      </c>
      <c r="B26" s="69">
        <f t="shared" si="4"/>
        <v>4</v>
      </c>
      <c r="C26" s="86">
        <v>4</v>
      </c>
      <c r="D26" s="68">
        <f t="shared" si="7"/>
        <v>0</v>
      </c>
      <c r="E26" s="85"/>
      <c r="F26" s="86"/>
      <c r="G26" s="68" t="str">
        <f t="shared" si="8"/>
        <v>0</v>
      </c>
      <c r="H26" s="85"/>
      <c r="I26" s="101">
        <f t="shared" si="9"/>
        <v>8</v>
      </c>
      <c r="J26" s="101">
        <f t="shared" si="10"/>
        <v>16</v>
      </c>
      <c r="K26" s="87">
        <v>24</v>
      </c>
      <c r="L26" s="68">
        <f t="shared" si="11"/>
        <v>3</v>
      </c>
      <c r="M26" s="86"/>
      <c r="N26" s="68" t="str">
        <f t="shared" si="12"/>
        <v>0</v>
      </c>
      <c r="O26" s="85"/>
      <c r="P26" s="88"/>
      <c r="Q26" s="68" t="str">
        <f t="shared" si="13"/>
        <v>0</v>
      </c>
      <c r="R26" s="71"/>
      <c r="S26" s="88"/>
      <c r="T26" s="68" t="str">
        <f t="shared" si="5"/>
        <v>0</v>
      </c>
      <c r="V26" s="88"/>
      <c r="W26" s="68" t="str">
        <f t="shared" si="6"/>
        <v>0</v>
      </c>
      <c r="X26" s="1"/>
      <c r="Y26" s="88"/>
      <c r="Z26" s="87"/>
      <c r="AB26" s="37">
        <f aca="true" t="shared" si="14" ref="AB26:AB37">SUM(D26+G26+L26+N26+Q26+T26+W26+Z26)</f>
        <v>3</v>
      </c>
    </row>
    <row r="27" spans="1:28" ht="12.75">
      <c r="A27" s="89" t="s">
        <v>21</v>
      </c>
      <c r="B27" s="69">
        <f t="shared" si="4"/>
        <v>5</v>
      </c>
      <c r="C27" s="86">
        <v>5</v>
      </c>
      <c r="D27" s="68">
        <f t="shared" si="7"/>
        <v>2</v>
      </c>
      <c r="E27" s="85"/>
      <c r="F27" s="86"/>
      <c r="G27" s="68" t="str">
        <f t="shared" si="8"/>
        <v>0</v>
      </c>
      <c r="H27" s="85"/>
      <c r="I27" s="101">
        <f t="shared" si="9"/>
        <v>8</v>
      </c>
      <c r="J27" s="101">
        <f t="shared" si="10"/>
        <v>16</v>
      </c>
      <c r="K27" s="87">
        <v>24</v>
      </c>
      <c r="L27" s="68">
        <f t="shared" si="11"/>
        <v>3</v>
      </c>
      <c r="M27" s="86"/>
      <c r="N27" s="68" t="str">
        <f t="shared" si="12"/>
        <v>0</v>
      </c>
      <c r="O27" s="85"/>
      <c r="P27" s="88"/>
      <c r="Q27" s="68" t="str">
        <f t="shared" si="13"/>
        <v>0</v>
      </c>
      <c r="R27" s="71"/>
      <c r="S27" s="88"/>
      <c r="T27" s="68" t="str">
        <f t="shared" si="5"/>
        <v>0</v>
      </c>
      <c r="V27" s="88"/>
      <c r="W27" s="68" t="str">
        <f t="shared" si="6"/>
        <v>0</v>
      </c>
      <c r="X27" s="1"/>
      <c r="Y27" s="88"/>
      <c r="Z27" s="87"/>
      <c r="AB27" s="37">
        <f t="shared" si="14"/>
        <v>5</v>
      </c>
    </row>
    <row r="28" spans="1:28" ht="12.75">
      <c r="A28" s="89" t="s">
        <v>52</v>
      </c>
      <c r="B28" s="69">
        <f t="shared" si="4"/>
        <v>5</v>
      </c>
      <c r="C28" s="86">
        <v>5</v>
      </c>
      <c r="D28" s="68">
        <f t="shared" si="7"/>
        <v>2</v>
      </c>
      <c r="E28" s="85"/>
      <c r="F28" s="86">
        <v>-1</v>
      </c>
      <c r="G28" s="68">
        <f t="shared" si="8"/>
        <v>1</v>
      </c>
      <c r="H28" s="85"/>
      <c r="I28" s="101">
        <f t="shared" si="9"/>
        <v>8</v>
      </c>
      <c r="J28" s="101">
        <f t="shared" si="10"/>
        <v>16</v>
      </c>
      <c r="K28" s="87">
        <v>24</v>
      </c>
      <c r="L28" s="68">
        <f t="shared" si="11"/>
        <v>3</v>
      </c>
      <c r="M28" s="86"/>
      <c r="N28" s="68" t="str">
        <f t="shared" si="12"/>
        <v>0</v>
      </c>
      <c r="O28" s="85"/>
      <c r="P28" s="88"/>
      <c r="Q28" s="68" t="str">
        <f t="shared" si="13"/>
        <v>0</v>
      </c>
      <c r="R28" s="71"/>
      <c r="S28" s="88"/>
      <c r="T28" s="68" t="str">
        <f t="shared" si="5"/>
        <v>0</v>
      </c>
      <c r="V28" s="88"/>
      <c r="W28" s="68" t="str">
        <f t="shared" si="6"/>
        <v>0</v>
      </c>
      <c r="X28" s="1"/>
      <c r="Y28" s="88"/>
      <c r="Z28" s="87"/>
      <c r="AB28" s="37">
        <f t="shared" si="14"/>
        <v>6</v>
      </c>
    </row>
    <row r="29" spans="1:28" ht="12.75">
      <c r="A29" s="89" t="s">
        <v>53</v>
      </c>
      <c r="B29" s="69">
        <f t="shared" si="4"/>
        <v>4</v>
      </c>
      <c r="C29" s="86">
        <v>4</v>
      </c>
      <c r="D29" s="68">
        <f t="shared" si="7"/>
        <v>0</v>
      </c>
      <c r="E29" s="85"/>
      <c r="F29" s="86"/>
      <c r="G29" s="68" t="str">
        <f t="shared" si="8"/>
        <v>0</v>
      </c>
      <c r="H29" s="85"/>
      <c r="I29" s="101">
        <f t="shared" si="9"/>
        <v>8</v>
      </c>
      <c r="J29" s="101">
        <f t="shared" si="10"/>
        <v>16</v>
      </c>
      <c r="K29" s="87">
        <v>24</v>
      </c>
      <c r="L29" s="68">
        <f t="shared" si="11"/>
        <v>3</v>
      </c>
      <c r="M29" s="86"/>
      <c r="N29" s="68" t="str">
        <f t="shared" si="12"/>
        <v>0</v>
      </c>
      <c r="O29" s="85"/>
      <c r="P29" s="88" t="s">
        <v>54</v>
      </c>
      <c r="Q29" s="68">
        <f t="shared" si="13"/>
        <v>4</v>
      </c>
      <c r="R29" s="71"/>
      <c r="S29" s="88"/>
      <c r="T29" s="68" t="str">
        <f t="shared" si="5"/>
        <v>0</v>
      </c>
      <c r="V29" s="88"/>
      <c r="W29" s="68" t="str">
        <f t="shared" si="6"/>
        <v>0</v>
      </c>
      <c r="X29" s="1"/>
      <c r="Y29" s="88"/>
      <c r="Z29" s="87"/>
      <c r="AB29" s="37">
        <f t="shared" si="14"/>
        <v>7</v>
      </c>
    </row>
    <row r="30" spans="1:28" ht="12.75">
      <c r="A30" s="89" t="s">
        <v>16</v>
      </c>
      <c r="B30" s="69">
        <f t="shared" si="4"/>
        <v>4</v>
      </c>
      <c r="C30" s="86">
        <v>4</v>
      </c>
      <c r="D30" s="68">
        <f t="shared" si="7"/>
        <v>0</v>
      </c>
      <c r="E30" s="85"/>
      <c r="F30" s="86"/>
      <c r="G30" s="68" t="str">
        <f t="shared" si="8"/>
        <v>0</v>
      </c>
      <c r="H30" s="85"/>
      <c r="I30" s="101">
        <f t="shared" si="9"/>
        <v>6</v>
      </c>
      <c r="J30" s="101">
        <f t="shared" si="10"/>
        <v>12</v>
      </c>
      <c r="K30" s="87">
        <v>18</v>
      </c>
      <c r="L30" s="68">
        <f t="shared" si="11"/>
        <v>2</v>
      </c>
      <c r="M30" s="86"/>
      <c r="N30" s="68" t="str">
        <f t="shared" si="12"/>
        <v>0</v>
      </c>
      <c r="O30" s="85"/>
      <c r="P30" s="88"/>
      <c r="Q30" s="68" t="str">
        <f t="shared" si="13"/>
        <v>0</v>
      </c>
      <c r="R30" s="71"/>
      <c r="S30" s="88"/>
      <c r="T30" s="68" t="str">
        <f t="shared" si="5"/>
        <v>0</v>
      </c>
      <c r="V30" s="88"/>
      <c r="W30" s="68" t="str">
        <f t="shared" si="6"/>
        <v>0</v>
      </c>
      <c r="X30" s="1"/>
      <c r="Y30" s="88"/>
      <c r="Z30" s="87"/>
      <c r="AB30" s="37">
        <f t="shared" si="14"/>
        <v>2</v>
      </c>
    </row>
    <row r="31" spans="1:28" ht="12.75">
      <c r="A31" s="89" t="s">
        <v>55</v>
      </c>
      <c r="B31" s="69">
        <f t="shared" si="4"/>
        <v>4</v>
      </c>
      <c r="C31" s="86">
        <v>4</v>
      </c>
      <c r="D31" s="68">
        <f t="shared" si="7"/>
        <v>0</v>
      </c>
      <c r="E31" s="85"/>
      <c r="F31" s="86"/>
      <c r="G31" s="68" t="str">
        <f t="shared" si="8"/>
        <v>0</v>
      </c>
      <c r="H31" s="85"/>
      <c r="I31" s="101">
        <f t="shared" si="9"/>
        <v>6</v>
      </c>
      <c r="J31" s="101">
        <f t="shared" si="10"/>
        <v>12</v>
      </c>
      <c r="K31" s="87">
        <v>18</v>
      </c>
      <c r="L31" s="68">
        <f t="shared" si="11"/>
        <v>2</v>
      </c>
      <c r="M31" s="86"/>
      <c r="N31" s="68" t="str">
        <f t="shared" si="12"/>
        <v>0</v>
      </c>
      <c r="O31" s="85"/>
      <c r="P31" s="88" t="s">
        <v>54</v>
      </c>
      <c r="Q31" s="68">
        <f t="shared" si="13"/>
        <v>4</v>
      </c>
      <c r="R31" s="71"/>
      <c r="S31" s="88"/>
      <c r="T31" s="68" t="str">
        <f t="shared" si="5"/>
        <v>0</v>
      </c>
      <c r="V31" s="88"/>
      <c r="W31" s="68" t="str">
        <f t="shared" si="6"/>
        <v>0</v>
      </c>
      <c r="X31" s="1"/>
      <c r="Y31" s="88"/>
      <c r="Z31" s="87"/>
      <c r="AB31" s="37">
        <f t="shared" si="14"/>
        <v>6</v>
      </c>
    </row>
    <row r="32" spans="1:28" ht="12.75">
      <c r="A32" s="89" t="s">
        <v>23</v>
      </c>
      <c r="B32" s="69">
        <f t="shared" si="4"/>
        <v>5</v>
      </c>
      <c r="C32" s="86">
        <v>5</v>
      </c>
      <c r="D32" s="68">
        <f t="shared" si="7"/>
        <v>2</v>
      </c>
      <c r="E32" s="85"/>
      <c r="F32" s="86">
        <v>-1</v>
      </c>
      <c r="G32" s="68">
        <f t="shared" si="8"/>
        <v>1</v>
      </c>
      <c r="H32" s="85"/>
      <c r="I32" s="101">
        <f t="shared" si="9"/>
        <v>8</v>
      </c>
      <c r="J32" s="101">
        <f t="shared" si="10"/>
        <v>16</v>
      </c>
      <c r="K32" s="87">
        <v>24</v>
      </c>
      <c r="L32" s="68">
        <f t="shared" si="11"/>
        <v>3</v>
      </c>
      <c r="M32" s="86"/>
      <c r="N32" s="68" t="str">
        <f t="shared" si="12"/>
        <v>0</v>
      </c>
      <c r="O32" s="85"/>
      <c r="P32" s="88"/>
      <c r="Q32" s="68" t="str">
        <f t="shared" si="13"/>
        <v>0</v>
      </c>
      <c r="R32" s="71"/>
      <c r="S32" s="88"/>
      <c r="T32" s="68" t="str">
        <f t="shared" si="5"/>
        <v>0</v>
      </c>
      <c r="V32" s="88"/>
      <c r="W32" s="68" t="str">
        <f t="shared" si="6"/>
        <v>0</v>
      </c>
      <c r="X32" s="1"/>
      <c r="Y32" s="88"/>
      <c r="Z32" s="87"/>
      <c r="AB32" s="37">
        <f t="shared" si="14"/>
        <v>6</v>
      </c>
    </row>
    <row r="33" spans="1:28" ht="12.75">
      <c r="A33" s="89" t="s">
        <v>56</v>
      </c>
      <c r="B33" s="69">
        <f t="shared" si="4"/>
        <v>5</v>
      </c>
      <c r="C33" s="86">
        <v>5</v>
      </c>
      <c r="D33" s="68">
        <f t="shared" si="7"/>
        <v>2</v>
      </c>
      <c r="E33" s="85"/>
      <c r="F33" s="86"/>
      <c r="G33" s="68" t="str">
        <f t="shared" si="8"/>
        <v>0</v>
      </c>
      <c r="H33" s="85"/>
      <c r="I33" s="101">
        <f t="shared" si="9"/>
        <v>6</v>
      </c>
      <c r="J33" s="101">
        <f t="shared" si="10"/>
        <v>12</v>
      </c>
      <c r="K33" s="87">
        <v>18</v>
      </c>
      <c r="L33" s="68">
        <f t="shared" si="11"/>
        <v>2</v>
      </c>
      <c r="M33" s="86"/>
      <c r="N33" s="68" t="str">
        <f t="shared" si="12"/>
        <v>0</v>
      </c>
      <c r="O33" s="85"/>
      <c r="P33" s="88" t="s">
        <v>54</v>
      </c>
      <c r="Q33" s="68">
        <f t="shared" si="13"/>
        <v>4</v>
      </c>
      <c r="R33" s="71"/>
      <c r="S33" s="88"/>
      <c r="T33" s="68" t="str">
        <f t="shared" si="5"/>
        <v>0</v>
      </c>
      <c r="V33" s="88"/>
      <c r="W33" s="68" t="str">
        <f t="shared" si="6"/>
        <v>0</v>
      </c>
      <c r="X33" s="1"/>
      <c r="Y33" s="88"/>
      <c r="Z33" s="87"/>
      <c r="AB33" s="37">
        <f t="shared" si="14"/>
        <v>8</v>
      </c>
    </row>
    <row r="34" spans="1:28" ht="12.75">
      <c r="A34" s="89" t="s">
        <v>15</v>
      </c>
      <c r="B34" s="69">
        <f t="shared" si="4"/>
        <v>6</v>
      </c>
      <c r="C34" s="86">
        <v>6</v>
      </c>
      <c r="D34" s="68">
        <f t="shared" si="7"/>
        <v>4</v>
      </c>
      <c r="E34" s="85"/>
      <c r="F34" s="86">
        <v>-2</v>
      </c>
      <c r="G34" s="68">
        <f t="shared" si="8"/>
        <v>3</v>
      </c>
      <c r="H34" s="85"/>
      <c r="I34" s="101">
        <f t="shared" si="9"/>
        <v>12</v>
      </c>
      <c r="J34" s="101">
        <f t="shared" si="10"/>
        <v>24</v>
      </c>
      <c r="K34" s="87">
        <v>36</v>
      </c>
      <c r="L34" s="68">
        <f t="shared" si="11"/>
        <v>6</v>
      </c>
      <c r="M34" s="86"/>
      <c r="N34" s="68" t="str">
        <f t="shared" si="12"/>
        <v>0</v>
      </c>
      <c r="O34" s="85"/>
      <c r="P34" s="88"/>
      <c r="Q34" s="68" t="str">
        <f t="shared" si="13"/>
        <v>0</v>
      </c>
      <c r="R34" s="71"/>
      <c r="S34" s="88"/>
      <c r="T34" s="68" t="str">
        <f t="shared" si="5"/>
        <v>0</v>
      </c>
      <c r="V34" s="88"/>
      <c r="W34" s="68" t="str">
        <f t="shared" si="6"/>
        <v>0</v>
      </c>
      <c r="X34" s="1"/>
      <c r="Y34" s="88"/>
      <c r="Z34" s="87"/>
      <c r="AB34" s="37">
        <f t="shared" si="14"/>
        <v>13</v>
      </c>
    </row>
    <row r="35" spans="1:28" ht="12.75">
      <c r="A35" s="89" t="s">
        <v>14</v>
      </c>
      <c r="B35" s="69">
        <f t="shared" si="4"/>
        <v>4</v>
      </c>
      <c r="C35" s="86">
        <v>4</v>
      </c>
      <c r="D35" s="68">
        <f t="shared" si="7"/>
        <v>0</v>
      </c>
      <c r="E35" s="85"/>
      <c r="F35" s="86"/>
      <c r="G35" s="68" t="str">
        <f t="shared" si="8"/>
        <v>0</v>
      </c>
      <c r="H35" s="85"/>
      <c r="I35" s="101">
        <f aca="true" t="shared" si="15" ref="I35:I42">SUM(K35)/3</f>
        <v>6</v>
      </c>
      <c r="J35" s="101">
        <f t="shared" si="10"/>
        <v>12</v>
      </c>
      <c r="K35" s="87">
        <v>18</v>
      </c>
      <c r="L35" s="68">
        <f t="shared" si="11"/>
        <v>2</v>
      </c>
      <c r="M35" s="86"/>
      <c r="N35" s="68" t="str">
        <f t="shared" si="12"/>
        <v>0</v>
      </c>
      <c r="O35" s="85"/>
      <c r="P35" s="88"/>
      <c r="Q35" s="68" t="str">
        <f t="shared" si="13"/>
        <v>0</v>
      </c>
      <c r="R35" s="71"/>
      <c r="S35" s="88"/>
      <c r="T35" s="68" t="str">
        <f t="shared" si="5"/>
        <v>0</v>
      </c>
      <c r="V35" s="88"/>
      <c r="W35" s="68" t="str">
        <f t="shared" si="6"/>
        <v>0</v>
      </c>
      <c r="X35" s="1"/>
      <c r="Y35" s="88"/>
      <c r="Z35" s="87"/>
      <c r="AB35" s="37">
        <f t="shared" si="14"/>
        <v>2</v>
      </c>
    </row>
    <row r="36" spans="1:28" ht="12.75">
      <c r="A36" s="89" t="s">
        <v>31</v>
      </c>
      <c r="B36" s="69">
        <f t="shared" si="4"/>
        <v>4</v>
      </c>
      <c r="C36" s="86">
        <v>4</v>
      </c>
      <c r="D36" s="68">
        <f t="shared" si="7"/>
        <v>0</v>
      </c>
      <c r="E36" s="85"/>
      <c r="F36" s="86"/>
      <c r="G36" s="68" t="str">
        <f t="shared" si="8"/>
        <v>0</v>
      </c>
      <c r="H36" s="85"/>
      <c r="I36" s="101">
        <f t="shared" si="15"/>
        <v>6</v>
      </c>
      <c r="J36" s="101">
        <f t="shared" si="10"/>
        <v>12</v>
      </c>
      <c r="K36" s="87">
        <v>18</v>
      </c>
      <c r="L36" s="68">
        <f t="shared" si="11"/>
        <v>2</v>
      </c>
      <c r="M36" s="86"/>
      <c r="N36" s="68" t="str">
        <f t="shared" si="12"/>
        <v>0</v>
      </c>
      <c r="O36" s="85"/>
      <c r="P36" s="88"/>
      <c r="Q36" s="68" t="str">
        <f t="shared" si="13"/>
        <v>0</v>
      </c>
      <c r="R36" s="71"/>
      <c r="S36" s="88"/>
      <c r="T36" s="68" t="str">
        <f t="shared" si="5"/>
        <v>0</v>
      </c>
      <c r="V36" s="88"/>
      <c r="W36" s="68" t="str">
        <f t="shared" si="6"/>
        <v>0</v>
      </c>
      <c r="X36" s="1"/>
      <c r="Y36" s="88" t="s">
        <v>57</v>
      </c>
      <c r="Z36" s="87">
        <v>2</v>
      </c>
      <c r="AB36" s="37">
        <f t="shared" si="14"/>
        <v>4</v>
      </c>
    </row>
    <row r="37" spans="1:28" ht="12.75">
      <c r="A37" s="89" t="s">
        <v>85</v>
      </c>
      <c r="B37" s="69">
        <f aca="true" t="shared" si="16" ref="B37:B42">SUM(C37)</f>
        <v>4</v>
      </c>
      <c r="C37" s="86">
        <v>4</v>
      </c>
      <c r="D37" s="68">
        <f t="shared" si="7"/>
        <v>0</v>
      </c>
      <c r="E37" s="85"/>
      <c r="F37" s="86"/>
      <c r="G37" s="68" t="str">
        <f t="shared" si="8"/>
        <v>0</v>
      </c>
      <c r="H37" s="85"/>
      <c r="I37" s="101">
        <f t="shared" si="15"/>
        <v>4</v>
      </c>
      <c r="J37" s="101">
        <f t="shared" si="10"/>
        <v>8</v>
      </c>
      <c r="K37" s="87">
        <v>12</v>
      </c>
      <c r="L37" s="68">
        <f t="shared" si="11"/>
        <v>0</v>
      </c>
      <c r="M37" s="86"/>
      <c r="N37" s="68" t="str">
        <f t="shared" si="12"/>
        <v>0</v>
      </c>
      <c r="O37" s="85"/>
      <c r="P37" s="88" t="s">
        <v>54</v>
      </c>
      <c r="Q37" s="68">
        <f t="shared" si="13"/>
        <v>4</v>
      </c>
      <c r="R37" s="71"/>
      <c r="S37" s="88"/>
      <c r="T37" s="68" t="str">
        <f t="shared" si="5"/>
        <v>0</v>
      </c>
      <c r="V37" s="88"/>
      <c r="W37" s="68" t="str">
        <f t="shared" si="6"/>
        <v>0</v>
      </c>
      <c r="X37" s="1"/>
      <c r="Y37" s="88"/>
      <c r="Z37" s="87"/>
      <c r="AB37" s="37">
        <f t="shared" si="14"/>
        <v>4</v>
      </c>
    </row>
    <row r="38" spans="1:28" ht="12.75">
      <c r="A38" s="89" t="s">
        <v>140</v>
      </c>
      <c r="B38" s="69">
        <f t="shared" si="16"/>
        <v>6</v>
      </c>
      <c r="C38" s="86">
        <v>6</v>
      </c>
      <c r="D38" s="68">
        <f t="shared" si="7"/>
        <v>4</v>
      </c>
      <c r="E38" s="85"/>
      <c r="F38" s="86"/>
      <c r="G38" s="68" t="str">
        <f t="shared" si="8"/>
        <v>0</v>
      </c>
      <c r="H38" s="85"/>
      <c r="I38" s="101">
        <f t="shared" si="15"/>
        <v>6</v>
      </c>
      <c r="J38" s="101">
        <f t="shared" si="10"/>
        <v>12</v>
      </c>
      <c r="K38" s="87">
        <v>18</v>
      </c>
      <c r="L38" s="68">
        <f t="shared" si="11"/>
        <v>2</v>
      </c>
      <c r="M38" s="86">
        <v>1.5</v>
      </c>
      <c r="N38" s="68">
        <f t="shared" si="12"/>
        <v>4</v>
      </c>
      <c r="O38" s="85"/>
      <c r="P38" s="88" t="s">
        <v>65</v>
      </c>
      <c r="Q38" s="68">
        <f t="shared" si="13"/>
        <v>2</v>
      </c>
      <c r="R38" s="71"/>
      <c r="S38" s="88"/>
      <c r="T38" s="68" t="str">
        <f t="shared" si="5"/>
        <v>0</v>
      </c>
      <c r="V38" s="88"/>
      <c r="W38" s="68" t="str">
        <f t="shared" si="6"/>
        <v>0</v>
      </c>
      <c r="X38" s="1"/>
      <c r="Y38" s="88"/>
      <c r="Z38" s="87"/>
      <c r="AB38" s="37">
        <f>SUM(D38+G38+L38+N38+Q38+T38+W38+Z38)</f>
        <v>12</v>
      </c>
    </row>
    <row r="39" spans="1:28" ht="12.75">
      <c r="A39" s="89" t="s">
        <v>141</v>
      </c>
      <c r="B39" s="69">
        <f t="shared" si="16"/>
        <v>5</v>
      </c>
      <c r="C39" s="86">
        <v>5</v>
      </c>
      <c r="D39" s="68">
        <f t="shared" si="7"/>
        <v>2</v>
      </c>
      <c r="E39" s="85"/>
      <c r="F39" s="86"/>
      <c r="G39" s="68" t="str">
        <f t="shared" si="8"/>
        <v>0</v>
      </c>
      <c r="H39" s="85"/>
      <c r="I39" s="101">
        <f t="shared" si="15"/>
        <v>4</v>
      </c>
      <c r="J39" s="101">
        <f t="shared" si="10"/>
        <v>8</v>
      </c>
      <c r="K39" s="87">
        <v>12</v>
      </c>
      <c r="L39" s="68">
        <f t="shared" si="11"/>
        <v>0</v>
      </c>
      <c r="M39" s="86"/>
      <c r="N39" s="68" t="str">
        <f t="shared" si="12"/>
        <v>0</v>
      </c>
      <c r="O39" s="85"/>
      <c r="P39" s="88" t="s">
        <v>132</v>
      </c>
      <c r="Q39" s="68">
        <f t="shared" si="13"/>
        <v>2</v>
      </c>
      <c r="R39" s="71"/>
      <c r="S39" s="88"/>
      <c r="T39" s="68" t="str">
        <f t="shared" si="5"/>
        <v>0</v>
      </c>
      <c r="V39" s="88"/>
      <c r="W39" s="68" t="str">
        <f t="shared" si="6"/>
        <v>0</v>
      </c>
      <c r="X39" s="1"/>
      <c r="Y39" s="88"/>
      <c r="Z39" s="87"/>
      <c r="AB39" s="37">
        <f>SUM(D39+G39+L39+N39+Q39+T39+W39+Z39)</f>
        <v>4</v>
      </c>
    </row>
    <row r="40" spans="1:28" ht="12.75">
      <c r="A40" s="89" t="s">
        <v>145</v>
      </c>
      <c r="B40" s="69">
        <f t="shared" si="16"/>
        <v>6</v>
      </c>
      <c r="C40" s="86">
        <v>6</v>
      </c>
      <c r="D40" s="68">
        <f t="shared" si="7"/>
        <v>4</v>
      </c>
      <c r="E40" s="85"/>
      <c r="F40" s="86">
        <v>-2</v>
      </c>
      <c r="G40" s="68">
        <f t="shared" si="8"/>
        <v>3</v>
      </c>
      <c r="H40" s="85"/>
      <c r="I40" s="101">
        <f t="shared" si="15"/>
        <v>15</v>
      </c>
      <c r="J40" s="101">
        <f t="shared" si="10"/>
        <v>30</v>
      </c>
      <c r="K40" s="87">
        <v>45</v>
      </c>
      <c r="L40" s="68">
        <f t="shared" si="11"/>
        <v>8</v>
      </c>
      <c r="M40" s="86"/>
      <c r="N40" s="68" t="str">
        <f t="shared" si="12"/>
        <v>0</v>
      </c>
      <c r="O40" s="85"/>
      <c r="P40" s="88"/>
      <c r="Q40" s="68" t="str">
        <f t="shared" si="13"/>
        <v>0</v>
      </c>
      <c r="R40" s="71"/>
      <c r="S40" s="88"/>
      <c r="T40" s="68" t="str">
        <f t="shared" si="5"/>
        <v>0</v>
      </c>
      <c r="V40" s="88"/>
      <c r="W40" s="68" t="str">
        <f t="shared" si="6"/>
        <v>0</v>
      </c>
      <c r="X40" s="1"/>
      <c r="Y40" s="88"/>
      <c r="Z40" s="87"/>
      <c r="AB40" s="37">
        <f>SUM(D40+G40+L40+N40+Q40+T40+W40+Z40)</f>
        <v>15</v>
      </c>
    </row>
    <row r="41" spans="1:28" ht="12.75">
      <c r="A41" s="89"/>
      <c r="B41" s="69">
        <f t="shared" si="16"/>
        <v>4</v>
      </c>
      <c r="C41" s="86">
        <v>4</v>
      </c>
      <c r="D41" s="68">
        <f t="shared" si="7"/>
        <v>0</v>
      </c>
      <c r="E41" s="85"/>
      <c r="F41" s="86"/>
      <c r="G41" s="68" t="str">
        <f t="shared" si="8"/>
        <v>0</v>
      </c>
      <c r="H41" s="85"/>
      <c r="I41" s="101">
        <f t="shared" si="15"/>
        <v>0</v>
      </c>
      <c r="J41" s="101">
        <f t="shared" si="10"/>
        <v>0</v>
      </c>
      <c r="K41" s="87"/>
      <c r="L41" s="68" t="str">
        <f t="shared" si="11"/>
        <v>0</v>
      </c>
      <c r="M41" s="86"/>
      <c r="N41" s="68" t="str">
        <f t="shared" si="12"/>
        <v>0</v>
      </c>
      <c r="O41" s="85"/>
      <c r="P41" s="88"/>
      <c r="Q41" s="68" t="str">
        <f t="shared" si="13"/>
        <v>0</v>
      </c>
      <c r="R41" s="71"/>
      <c r="S41" s="88"/>
      <c r="T41" s="68" t="str">
        <f t="shared" si="5"/>
        <v>0</v>
      </c>
      <c r="V41" s="88"/>
      <c r="W41" s="68" t="str">
        <f t="shared" si="6"/>
        <v>0</v>
      </c>
      <c r="X41" s="1"/>
      <c r="Y41" s="88"/>
      <c r="Z41" s="87"/>
      <c r="AB41" s="37">
        <f>SUM(D41+G41+L41+N41+Q41+T41+W41+Z41)</f>
        <v>0</v>
      </c>
    </row>
    <row r="42" spans="1:28" ht="12.75">
      <c r="A42" s="89"/>
      <c r="B42" s="69">
        <f t="shared" si="16"/>
        <v>4</v>
      </c>
      <c r="C42" s="86">
        <v>4</v>
      </c>
      <c r="D42" s="68">
        <f t="shared" si="7"/>
        <v>0</v>
      </c>
      <c r="E42" s="85"/>
      <c r="F42" s="86"/>
      <c r="G42" s="68" t="str">
        <f t="shared" si="8"/>
        <v>0</v>
      </c>
      <c r="H42" s="85"/>
      <c r="I42" s="101">
        <f t="shared" si="15"/>
        <v>0</v>
      </c>
      <c r="J42" s="101">
        <f t="shared" si="10"/>
        <v>0</v>
      </c>
      <c r="K42" s="87"/>
      <c r="L42" s="68" t="str">
        <f t="shared" si="11"/>
        <v>0</v>
      </c>
      <c r="M42" s="86"/>
      <c r="N42" s="68" t="str">
        <f t="shared" si="12"/>
        <v>0</v>
      </c>
      <c r="O42" s="85"/>
      <c r="P42" s="88"/>
      <c r="Q42" s="68" t="str">
        <f t="shared" si="13"/>
        <v>0</v>
      </c>
      <c r="R42" s="71"/>
      <c r="S42" s="88"/>
      <c r="T42" s="68" t="str">
        <f t="shared" si="5"/>
        <v>0</v>
      </c>
      <c r="V42" s="88"/>
      <c r="W42" s="68" t="str">
        <f t="shared" si="6"/>
        <v>0</v>
      </c>
      <c r="X42" s="1"/>
      <c r="Y42" s="88"/>
      <c r="Z42" s="87"/>
      <c r="AB42" s="37">
        <f>SUM(D42+G42+L42+N42+Q42+T42+W42+Z42)</f>
        <v>0</v>
      </c>
    </row>
    <row r="43" spans="18:28" ht="12.75">
      <c r="R43" s="27"/>
      <c r="S43" s="27"/>
      <c r="V43" s="27"/>
      <c r="W43" s="1"/>
      <c r="X43" s="1"/>
      <c r="Y43" s="1"/>
      <c r="Z43" s="1"/>
      <c r="AB43" s="1"/>
    </row>
    <row r="44" spans="18:28" ht="12.75">
      <c r="R44" s="27"/>
      <c r="S44" s="27"/>
      <c r="V44" s="27"/>
      <c r="W44" s="1"/>
      <c r="X44" s="1"/>
      <c r="Y44" s="1"/>
      <c r="Z44" s="1"/>
      <c r="AB44" s="1"/>
    </row>
    <row r="45" spans="4:28" ht="12.75">
      <c r="D45" s="1" t="s">
        <v>4</v>
      </c>
      <c r="G45" s="1" t="s">
        <v>49</v>
      </c>
      <c r="K45" s="1" t="s">
        <v>38</v>
      </c>
      <c r="L45" s="1" t="s">
        <v>39</v>
      </c>
      <c r="N45" s="1" t="s">
        <v>40</v>
      </c>
      <c r="P45" s="27" t="s">
        <v>42</v>
      </c>
      <c r="Q45" s="1" t="s">
        <v>43</v>
      </c>
      <c r="R45" s="27"/>
      <c r="S45" s="27" t="s">
        <v>42</v>
      </c>
      <c r="T45" s="1" t="s">
        <v>43</v>
      </c>
      <c r="V45" s="27" t="s">
        <v>42</v>
      </c>
      <c r="W45" s="1" t="s">
        <v>43</v>
      </c>
      <c r="X45" s="1"/>
      <c r="Y45" s="27" t="s">
        <v>89</v>
      </c>
      <c r="Z45" s="1" t="s">
        <v>43</v>
      </c>
      <c r="AB45" s="1"/>
    </row>
    <row r="46" spans="1:28" ht="12.75">
      <c r="A46" s="61" t="s">
        <v>44</v>
      </c>
      <c r="B46" s="1" t="s">
        <v>33</v>
      </c>
      <c r="C46" s="1" t="s">
        <v>4</v>
      </c>
      <c r="D46" s="1" t="s">
        <v>41</v>
      </c>
      <c r="F46" s="1" t="s">
        <v>49</v>
      </c>
      <c r="G46" s="1" t="s">
        <v>41</v>
      </c>
      <c r="I46" s="24" t="s">
        <v>50</v>
      </c>
      <c r="J46" s="24" t="s">
        <v>34</v>
      </c>
      <c r="K46" s="1" t="s">
        <v>39</v>
      </c>
      <c r="L46" s="1" t="s">
        <v>41</v>
      </c>
      <c r="M46" s="1" t="s">
        <v>51</v>
      </c>
      <c r="N46" s="1" t="s">
        <v>41</v>
      </c>
      <c r="P46" s="27" t="s">
        <v>26</v>
      </c>
      <c r="Q46" s="1" t="s">
        <v>41</v>
      </c>
      <c r="R46" s="27"/>
      <c r="S46" s="27" t="s">
        <v>26</v>
      </c>
      <c r="T46" s="1" t="s">
        <v>41</v>
      </c>
      <c r="V46" s="27" t="s">
        <v>26</v>
      </c>
      <c r="W46" s="1" t="s">
        <v>41</v>
      </c>
      <c r="X46" s="1"/>
      <c r="Y46" s="27" t="s">
        <v>26</v>
      </c>
      <c r="Z46" s="1" t="s">
        <v>41</v>
      </c>
      <c r="AB46" s="3" t="s">
        <v>45</v>
      </c>
    </row>
    <row r="47" spans="1:28" ht="12.75">
      <c r="A47" s="89" t="s">
        <v>46</v>
      </c>
      <c r="B47" s="69">
        <f>SUM(C47)+$C$20</f>
        <v>8</v>
      </c>
      <c r="C47" s="86">
        <v>7</v>
      </c>
      <c r="D47" s="68">
        <f>IF(C47="","0",VLOOKUP(C47,$C$4:$D$10,2))</f>
        <v>6</v>
      </c>
      <c r="E47" s="85"/>
      <c r="F47" s="86">
        <v>-1</v>
      </c>
      <c r="G47" s="68">
        <f>IF(F47="","0",VLOOKUP(F47,$F$4:$G$7,2))</f>
        <v>1</v>
      </c>
      <c r="H47" s="85"/>
      <c r="I47" s="101">
        <f>SUM(K47)/3</f>
        <v>15</v>
      </c>
      <c r="J47" s="101">
        <f>SUM(I47)*2</f>
        <v>30</v>
      </c>
      <c r="K47" s="87">
        <v>45</v>
      </c>
      <c r="L47" s="68">
        <f aca="true" t="shared" si="17" ref="L47:L66">IF(K47="","0",VLOOKUP(K47,$K$4:$L$13,2))</f>
        <v>8</v>
      </c>
      <c r="M47" s="86"/>
      <c r="N47" s="68" t="str">
        <f aca="true" t="shared" si="18" ref="N47:N66">IF(M47="","0",VLOOKUP(M47,$M$4:$N$13,2))</f>
        <v>0</v>
      </c>
      <c r="O47" s="85"/>
      <c r="P47" s="88" t="s">
        <v>58</v>
      </c>
      <c r="Q47" s="68">
        <f aca="true" t="shared" si="19" ref="Q47:Q66">IF(P47="","0",VLOOKUP(P47,$P$4:$Q$20,2))</f>
        <v>4</v>
      </c>
      <c r="R47" s="71"/>
      <c r="S47" s="88"/>
      <c r="T47" s="68" t="str">
        <f aca="true" t="shared" si="20" ref="T47:T66">IF(S47="","0",VLOOKUP(S47,$P$4:$Q$20,2))</f>
        <v>0</v>
      </c>
      <c r="V47" s="88"/>
      <c r="W47" s="68" t="str">
        <f aca="true" t="shared" si="21" ref="W47:W66">IF(V47="","0",VLOOKUP(V47,$P$4:$Q$20,2))</f>
        <v>0</v>
      </c>
      <c r="X47" s="1"/>
      <c r="Y47" s="88"/>
      <c r="Z47" s="87"/>
      <c r="AB47" s="37">
        <f aca="true" t="shared" si="22" ref="AB47:AB59">SUM(D47+G47+L47+N47+Q47+T47+W47+Z47)</f>
        <v>19</v>
      </c>
    </row>
    <row r="48" spans="1:28" ht="12.75">
      <c r="A48" s="89" t="s">
        <v>59</v>
      </c>
      <c r="B48" s="69">
        <f aca="true" t="shared" si="23" ref="B48:B66">SUM(C48)+$C$20</f>
        <v>7</v>
      </c>
      <c r="C48" s="86">
        <v>6</v>
      </c>
      <c r="D48" s="68">
        <f aca="true" t="shared" si="24" ref="D48:D66">IF(C48="","0",VLOOKUP(C48,$C$4:$D$10,2))</f>
        <v>4</v>
      </c>
      <c r="E48" s="85"/>
      <c r="F48" s="86">
        <v>-1</v>
      </c>
      <c r="G48" s="68">
        <f aca="true" t="shared" si="25" ref="G48:G66">IF(F48="","0",VLOOKUP(F48,$F$4:$G$7,2))</f>
        <v>1</v>
      </c>
      <c r="H48" s="85"/>
      <c r="I48" s="101">
        <f>SUM(K48)/3</f>
        <v>12</v>
      </c>
      <c r="J48" s="101">
        <f aca="true" t="shared" si="26" ref="J48:J66">SUM(I48)*2</f>
        <v>24</v>
      </c>
      <c r="K48" s="87">
        <v>36</v>
      </c>
      <c r="L48" s="68">
        <f t="shared" si="17"/>
        <v>6</v>
      </c>
      <c r="M48" s="86"/>
      <c r="N48" s="68" t="str">
        <f t="shared" si="18"/>
        <v>0</v>
      </c>
      <c r="O48" s="85"/>
      <c r="P48" s="88" t="s">
        <v>93</v>
      </c>
      <c r="Q48" s="68">
        <f t="shared" si="19"/>
        <v>2</v>
      </c>
      <c r="R48" s="71"/>
      <c r="S48" s="88" t="s">
        <v>88</v>
      </c>
      <c r="T48" s="68">
        <f t="shared" si="20"/>
        <v>2</v>
      </c>
      <c r="V48" s="88"/>
      <c r="W48" s="68" t="str">
        <f t="shared" si="21"/>
        <v>0</v>
      </c>
      <c r="X48" s="1"/>
      <c r="Y48" s="88"/>
      <c r="Z48" s="87"/>
      <c r="AB48" s="37">
        <f t="shared" si="22"/>
        <v>15</v>
      </c>
    </row>
    <row r="49" spans="1:28" ht="12.75">
      <c r="A49" s="89" t="s">
        <v>186</v>
      </c>
      <c r="B49" s="69">
        <f>SUM(C49)+$C$20</f>
        <v>8</v>
      </c>
      <c r="C49" s="86">
        <v>7</v>
      </c>
      <c r="D49" s="68">
        <f>IF(C49="","0",VLOOKUP(C49,$C$4:$D$10,2))</f>
        <v>6</v>
      </c>
      <c r="E49" s="85"/>
      <c r="F49" s="86">
        <v>-1</v>
      </c>
      <c r="G49" s="68">
        <f>IF(F49="","0",VLOOKUP(F49,$F$4:$G$7,2))</f>
        <v>1</v>
      </c>
      <c r="H49" s="85"/>
      <c r="I49" s="101">
        <f>SUM(K49)/3</f>
        <v>12</v>
      </c>
      <c r="J49" s="101">
        <f>SUM(I49)*2</f>
        <v>24</v>
      </c>
      <c r="K49" s="87">
        <v>36</v>
      </c>
      <c r="L49" s="68">
        <f t="shared" si="17"/>
        <v>6</v>
      </c>
      <c r="M49" s="86"/>
      <c r="N49" s="68" t="str">
        <f t="shared" si="18"/>
        <v>0</v>
      </c>
      <c r="O49" s="85"/>
      <c r="P49" s="88" t="s">
        <v>58</v>
      </c>
      <c r="Q49" s="68">
        <f t="shared" si="19"/>
        <v>4</v>
      </c>
      <c r="R49" s="71"/>
      <c r="S49" s="88"/>
      <c r="T49" s="68" t="str">
        <f t="shared" si="20"/>
        <v>0</v>
      </c>
      <c r="V49" s="88"/>
      <c r="W49" s="68" t="str">
        <f t="shared" si="21"/>
        <v>0</v>
      </c>
      <c r="X49" s="1"/>
      <c r="Y49" s="88"/>
      <c r="Z49" s="87"/>
      <c r="AB49" s="37">
        <f>SUM(D49+G49+L49+N49+Q49+T49+W49+Z49)</f>
        <v>17</v>
      </c>
    </row>
    <row r="50" spans="1:28" ht="12.75">
      <c r="A50" s="89" t="s">
        <v>32</v>
      </c>
      <c r="B50" s="69">
        <f t="shared" si="23"/>
        <v>7</v>
      </c>
      <c r="C50" s="86">
        <v>6</v>
      </c>
      <c r="D50" s="68">
        <f t="shared" si="24"/>
        <v>4</v>
      </c>
      <c r="E50" s="85"/>
      <c r="F50" s="86"/>
      <c r="G50" s="68" t="str">
        <f t="shared" si="25"/>
        <v>0</v>
      </c>
      <c r="H50" s="85"/>
      <c r="I50" s="101">
        <f aca="true" t="shared" si="27" ref="I50:I58">SUM(K50)/3</f>
        <v>12</v>
      </c>
      <c r="J50" s="101">
        <f t="shared" si="26"/>
        <v>24</v>
      </c>
      <c r="K50" s="87">
        <v>36</v>
      </c>
      <c r="L50" s="68">
        <f t="shared" si="17"/>
        <v>6</v>
      </c>
      <c r="M50" s="86">
        <v>3</v>
      </c>
      <c r="N50" s="68">
        <f t="shared" si="18"/>
        <v>12</v>
      </c>
      <c r="O50" s="85"/>
      <c r="P50" s="88" t="s">
        <v>91</v>
      </c>
      <c r="Q50" s="68">
        <f t="shared" si="19"/>
        <v>2</v>
      </c>
      <c r="R50" s="71"/>
      <c r="S50" s="88" t="s">
        <v>67</v>
      </c>
      <c r="T50" s="68">
        <f t="shared" si="20"/>
        <v>3</v>
      </c>
      <c r="V50" s="88"/>
      <c r="W50" s="68" t="str">
        <f t="shared" si="21"/>
        <v>0</v>
      </c>
      <c r="X50" s="1"/>
      <c r="Y50" s="88"/>
      <c r="Z50" s="87"/>
      <c r="AB50" s="37">
        <f t="shared" si="22"/>
        <v>27</v>
      </c>
    </row>
    <row r="51" spans="1:28" ht="12.75">
      <c r="A51" s="89" t="s">
        <v>187</v>
      </c>
      <c r="B51" s="69">
        <f>SUM(C51)+$C$20</f>
        <v>8</v>
      </c>
      <c r="C51" s="86">
        <v>7</v>
      </c>
      <c r="D51" s="68">
        <f t="shared" si="24"/>
        <v>6</v>
      </c>
      <c r="E51" s="85"/>
      <c r="F51" s="86"/>
      <c r="G51" s="68" t="str">
        <f t="shared" si="25"/>
        <v>0</v>
      </c>
      <c r="H51" s="85"/>
      <c r="I51" s="101">
        <f>SUM(K51)/3</f>
        <v>15</v>
      </c>
      <c r="J51" s="101">
        <f t="shared" si="26"/>
        <v>30</v>
      </c>
      <c r="K51" s="87">
        <v>45</v>
      </c>
      <c r="L51" s="68">
        <f t="shared" si="17"/>
        <v>8</v>
      </c>
      <c r="M51" s="86">
        <v>2</v>
      </c>
      <c r="N51" s="68">
        <f t="shared" si="18"/>
        <v>6</v>
      </c>
      <c r="O51" s="85"/>
      <c r="P51" s="88" t="s">
        <v>91</v>
      </c>
      <c r="Q51" s="68">
        <f t="shared" si="19"/>
        <v>2</v>
      </c>
      <c r="R51" s="71"/>
      <c r="S51" s="88" t="s">
        <v>67</v>
      </c>
      <c r="T51" s="68">
        <f t="shared" si="20"/>
        <v>3</v>
      </c>
      <c r="V51" s="88" t="s">
        <v>83</v>
      </c>
      <c r="W51" s="68">
        <f t="shared" si="21"/>
        <v>18</v>
      </c>
      <c r="X51" s="1"/>
      <c r="Y51" s="88"/>
      <c r="Z51" s="87"/>
      <c r="AB51" s="37">
        <f>SUM(D51+G51+L51+N51+Q51+T51+W51+Z51)</f>
        <v>43</v>
      </c>
    </row>
    <row r="52" spans="1:28" ht="12.75">
      <c r="A52" s="89" t="s">
        <v>36</v>
      </c>
      <c r="B52" s="69">
        <f t="shared" si="23"/>
        <v>8</v>
      </c>
      <c r="C52" s="86">
        <v>7</v>
      </c>
      <c r="D52" s="68">
        <f t="shared" si="24"/>
        <v>6</v>
      </c>
      <c r="E52" s="85"/>
      <c r="F52" s="86">
        <v>-2</v>
      </c>
      <c r="G52" s="68">
        <f t="shared" si="25"/>
        <v>3</v>
      </c>
      <c r="H52" s="85"/>
      <c r="I52" s="101">
        <f>SUM(K52)/3</f>
        <v>15</v>
      </c>
      <c r="J52" s="101">
        <f t="shared" si="26"/>
        <v>30</v>
      </c>
      <c r="K52" s="87">
        <v>45</v>
      </c>
      <c r="L52" s="68">
        <f t="shared" si="17"/>
        <v>8</v>
      </c>
      <c r="M52" s="86">
        <v>2</v>
      </c>
      <c r="N52" s="68">
        <f t="shared" si="18"/>
        <v>6</v>
      </c>
      <c r="O52" s="85"/>
      <c r="P52" s="88" t="s">
        <v>91</v>
      </c>
      <c r="Q52" s="68">
        <f t="shared" si="19"/>
        <v>2</v>
      </c>
      <c r="R52" s="71"/>
      <c r="S52" s="88" t="s">
        <v>67</v>
      </c>
      <c r="T52" s="68">
        <f t="shared" si="20"/>
        <v>3</v>
      </c>
      <c r="V52" s="88"/>
      <c r="W52" s="68" t="str">
        <f t="shared" si="21"/>
        <v>0</v>
      </c>
      <c r="X52" s="1"/>
      <c r="Y52" s="88"/>
      <c r="Z52" s="87"/>
      <c r="AB52" s="37">
        <f t="shared" si="22"/>
        <v>28</v>
      </c>
    </row>
    <row r="53" spans="1:28" ht="12.75">
      <c r="A53" s="89" t="s">
        <v>68</v>
      </c>
      <c r="B53" s="69">
        <f t="shared" si="23"/>
        <v>6</v>
      </c>
      <c r="C53" s="86">
        <v>5</v>
      </c>
      <c r="D53" s="68">
        <f t="shared" si="24"/>
        <v>2</v>
      </c>
      <c r="E53" s="85"/>
      <c r="F53" s="86"/>
      <c r="G53" s="68" t="str">
        <f t="shared" si="25"/>
        <v>0</v>
      </c>
      <c r="H53" s="85"/>
      <c r="I53" s="101">
        <f>SUM(K53)/3</f>
        <v>0</v>
      </c>
      <c r="J53" s="101">
        <f t="shared" si="26"/>
        <v>0</v>
      </c>
      <c r="K53" s="87"/>
      <c r="L53" s="68" t="str">
        <f t="shared" si="17"/>
        <v>0</v>
      </c>
      <c r="M53" s="86">
        <v>3</v>
      </c>
      <c r="N53" s="68">
        <f t="shared" si="18"/>
        <v>12</v>
      </c>
      <c r="O53" s="85"/>
      <c r="P53" s="88"/>
      <c r="Q53" s="68" t="str">
        <f t="shared" si="19"/>
        <v>0</v>
      </c>
      <c r="R53" s="71"/>
      <c r="S53" s="88"/>
      <c r="T53" s="68" t="str">
        <f t="shared" si="20"/>
        <v>0</v>
      </c>
      <c r="V53" s="88"/>
      <c r="W53" s="68" t="str">
        <f t="shared" si="21"/>
        <v>0</v>
      </c>
      <c r="X53" s="1"/>
      <c r="Y53" s="88" t="s">
        <v>90</v>
      </c>
      <c r="Z53" s="87">
        <v>-6</v>
      </c>
      <c r="AB53" s="37">
        <f t="shared" si="22"/>
        <v>8</v>
      </c>
    </row>
    <row r="54" spans="1:28" ht="12.75">
      <c r="A54" s="89" t="s">
        <v>69</v>
      </c>
      <c r="B54" s="69">
        <f t="shared" si="23"/>
        <v>7</v>
      </c>
      <c r="C54" s="86">
        <v>6</v>
      </c>
      <c r="D54" s="68">
        <f t="shared" si="24"/>
        <v>4</v>
      </c>
      <c r="E54" s="85"/>
      <c r="F54" s="86"/>
      <c r="G54" s="68" t="str">
        <f t="shared" si="25"/>
        <v>0</v>
      </c>
      <c r="H54" s="85"/>
      <c r="I54" s="101">
        <f t="shared" si="27"/>
        <v>15</v>
      </c>
      <c r="J54" s="101">
        <f t="shared" si="26"/>
        <v>30</v>
      </c>
      <c r="K54" s="87">
        <v>45</v>
      </c>
      <c r="L54" s="68">
        <f t="shared" si="17"/>
        <v>8</v>
      </c>
      <c r="M54" s="86">
        <v>3</v>
      </c>
      <c r="N54" s="68">
        <f t="shared" si="18"/>
        <v>12</v>
      </c>
      <c r="O54" s="85"/>
      <c r="P54" s="88" t="s">
        <v>91</v>
      </c>
      <c r="Q54" s="68">
        <f t="shared" si="19"/>
        <v>2</v>
      </c>
      <c r="R54" s="71"/>
      <c r="S54" s="88" t="s">
        <v>67</v>
      </c>
      <c r="T54" s="68">
        <f t="shared" si="20"/>
        <v>3</v>
      </c>
      <c r="V54" s="88" t="s">
        <v>91</v>
      </c>
      <c r="W54" s="68">
        <f t="shared" si="21"/>
        <v>2</v>
      </c>
      <c r="X54" s="1"/>
      <c r="Y54" s="88"/>
      <c r="Z54" s="87"/>
      <c r="AB54" s="37">
        <f t="shared" si="22"/>
        <v>31</v>
      </c>
    </row>
    <row r="55" spans="1:28" ht="12.75">
      <c r="A55" s="89" t="s">
        <v>188</v>
      </c>
      <c r="B55" s="69">
        <f>SUM(C55)+$C$20</f>
        <v>7</v>
      </c>
      <c r="C55" s="86">
        <v>6</v>
      </c>
      <c r="D55" s="68">
        <f t="shared" si="24"/>
        <v>4</v>
      </c>
      <c r="E55" s="85"/>
      <c r="F55" s="86"/>
      <c r="G55" s="68" t="str">
        <f t="shared" si="25"/>
        <v>0</v>
      </c>
      <c r="H55" s="85"/>
      <c r="I55" s="101">
        <f>SUM(K55)/3</f>
        <v>12</v>
      </c>
      <c r="J55" s="101">
        <f t="shared" si="26"/>
        <v>24</v>
      </c>
      <c r="K55" s="87">
        <v>36</v>
      </c>
      <c r="L55" s="68">
        <f t="shared" si="17"/>
        <v>6</v>
      </c>
      <c r="M55" s="86">
        <v>3</v>
      </c>
      <c r="N55" s="68">
        <f t="shared" si="18"/>
        <v>12</v>
      </c>
      <c r="O55" s="85"/>
      <c r="P55" s="88" t="s">
        <v>91</v>
      </c>
      <c r="Q55" s="68">
        <f t="shared" si="19"/>
        <v>2</v>
      </c>
      <c r="R55" s="71"/>
      <c r="S55" s="88" t="s">
        <v>67</v>
      </c>
      <c r="T55" s="68">
        <f t="shared" si="20"/>
        <v>3</v>
      </c>
      <c r="V55" s="88" t="s">
        <v>91</v>
      </c>
      <c r="W55" s="68">
        <f t="shared" si="21"/>
        <v>2</v>
      </c>
      <c r="X55" s="1"/>
      <c r="Y55" s="88"/>
      <c r="Z55" s="87"/>
      <c r="AB55" s="37">
        <f>SUM(D55+G55+L55+N55+Q55+T55+W55+Z55)</f>
        <v>29</v>
      </c>
    </row>
    <row r="56" spans="1:28" ht="12.75">
      <c r="A56" s="89" t="s">
        <v>70</v>
      </c>
      <c r="B56" s="69">
        <f t="shared" si="23"/>
        <v>7</v>
      </c>
      <c r="C56" s="86">
        <v>6</v>
      </c>
      <c r="D56" s="68">
        <f t="shared" si="24"/>
        <v>4</v>
      </c>
      <c r="E56" s="85"/>
      <c r="F56" s="86">
        <v>-1</v>
      </c>
      <c r="G56" s="68">
        <f t="shared" si="25"/>
        <v>1</v>
      </c>
      <c r="H56" s="85"/>
      <c r="I56" s="101">
        <f t="shared" si="27"/>
        <v>8</v>
      </c>
      <c r="J56" s="101">
        <f t="shared" si="26"/>
        <v>16</v>
      </c>
      <c r="K56" s="87">
        <v>24</v>
      </c>
      <c r="L56" s="68">
        <f t="shared" si="17"/>
        <v>3</v>
      </c>
      <c r="M56" s="86"/>
      <c r="N56" s="68" t="str">
        <f t="shared" si="18"/>
        <v>0</v>
      </c>
      <c r="O56" s="85"/>
      <c r="P56" s="88" t="s">
        <v>71</v>
      </c>
      <c r="Q56" s="68">
        <f t="shared" si="19"/>
        <v>10</v>
      </c>
      <c r="R56" s="71"/>
      <c r="S56" s="88"/>
      <c r="T56" s="68" t="str">
        <f t="shared" si="20"/>
        <v>0</v>
      </c>
      <c r="V56" s="88"/>
      <c r="W56" s="68" t="str">
        <f t="shared" si="21"/>
        <v>0</v>
      </c>
      <c r="X56" s="1"/>
      <c r="Y56" s="88"/>
      <c r="Z56" s="87"/>
      <c r="AB56" s="37">
        <f t="shared" si="22"/>
        <v>18</v>
      </c>
    </row>
    <row r="57" spans="1:28" ht="12.75">
      <c r="A57" s="89" t="s">
        <v>72</v>
      </c>
      <c r="B57" s="69">
        <f t="shared" si="23"/>
        <v>8</v>
      </c>
      <c r="C57" s="86">
        <v>7</v>
      </c>
      <c r="D57" s="68">
        <f t="shared" si="24"/>
        <v>6</v>
      </c>
      <c r="E57" s="85"/>
      <c r="F57" s="86"/>
      <c r="G57" s="68" t="str">
        <f t="shared" si="25"/>
        <v>0</v>
      </c>
      <c r="H57" s="85"/>
      <c r="I57" s="101">
        <f>SUM(K57)/3</f>
        <v>12</v>
      </c>
      <c r="J57" s="101">
        <f t="shared" si="26"/>
        <v>24</v>
      </c>
      <c r="K57" s="87">
        <v>36</v>
      </c>
      <c r="L57" s="68">
        <f t="shared" si="17"/>
        <v>6</v>
      </c>
      <c r="M57" s="86">
        <v>3</v>
      </c>
      <c r="N57" s="68">
        <f t="shared" si="18"/>
        <v>12</v>
      </c>
      <c r="O57" s="85"/>
      <c r="P57" s="88" t="s">
        <v>91</v>
      </c>
      <c r="Q57" s="68">
        <f t="shared" si="19"/>
        <v>2</v>
      </c>
      <c r="R57" s="71"/>
      <c r="S57" s="88" t="s">
        <v>67</v>
      </c>
      <c r="T57" s="68">
        <f t="shared" si="20"/>
        <v>3</v>
      </c>
      <c r="V57" s="88"/>
      <c r="W57" s="68" t="str">
        <f t="shared" si="21"/>
        <v>0</v>
      </c>
      <c r="X57" s="1"/>
      <c r="Y57" s="88"/>
      <c r="Z57" s="87"/>
      <c r="AB57" s="37">
        <f t="shared" si="22"/>
        <v>29</v>
      </c>
    </row>
    <row r="58" spans="1:28" ht="12.75">
      <c r="A58" s="89" t="s">
        <v>73</v>
      </c>
      <c r="B58" s="69">
        <f t="shared" si="23"/>
        <v>8</v>
      </c>
      <c r="C58" s="86">
        <v>7</v>
      </c>
      <c r="D58" s="68">
        <f t="shared" si="24"/>
        <v>6</v>
      </c>
      <c r="E58" s="85"/>
      <c r="F58" s="86">
        <v>-1</v>
      </c>
      <c r="G58" s="68">
        <f t="shared" si="25"/>
        <v>1</v>
      </c>
      <c r="H58" s="85"/>
      <c r="I58" s="101">
        <f t="shared" si="27"/>
        <v>10</v>
      </c>
      <c r="J58" s="101">
        <f t="shared" si="26"/>
        <v>20</v>
      </c>
      <c r="K58" s="87">
        <v>30</v>
      </c>
      <c r="L58" s="68">
        <f t="shared" si="17"/>
        <v>4</v>
      </c>
      <c r="M58" s="86"/>
      <c r="N58" s="68" t="str">
        <f t="shared" si="18"/>
        <v>0</v>
      </c>
      <c r="O58" s="85"/>
      <c r="P58" s="88" t="s">
        <v>62</v>
      </c>
      <c r="Q58" s="68">
        <f t="shared" si="19"/>
        <v>18</v>
      </c>
      <c r="R58" s="71"/>
      <c r="S58" s="88"/>
      <c r="T58" s="68" t="str">
        <f t="shared" si="20"/>
        <v>0</v>
      </c>
      <c r="V58" s="88"/>
      <c r="W58" s="68" t="str">
        <f t="shared" si="21"/>
        <v>0</v>
      </c>
      <c r="X58" s="1"/>
      <c r="Y58" s="88"/>
      <c r="Z58" s="87"/>
      <c r="AB58" s="37">
        <f t="shared" si="22"/>
        <v>29</v>
      </c>
    </row>
    <row r="59" spans="1:28" ht="12.75">
      <c r="A59" s="89" t="s">
        <v>86</v>
      </c>
      <c r="B59" s="69">
        <f t="shared" si="23"/>
        <v>8</v>
      </c>
      <c r="C59" s="86">
        <v>7</v>
      </c>
      <c r="D59" s="68">
        <f t="shared" si="24"/>
        <v>6</v>
      </c>
      <c r="E59" s="85"/>
      <c r="F59" s="86"/>
      <c r="G59" s="68" t="str">
        <f t="shared" si="25"/>
        <v>0</v>
      </c>
      <c r="H59" s="85"/>
      <c r="I59" s="101">
        <f>SUM(K59)/3</f>
        <v>12</v>
      </c>
      <c r="J59" s="101">
        <f t="shared" si="26"/>
        <v>24</v>
      </c>
      <c r="K59" s="87">
        <v>36</v>
      </c>
      <c r="L59" s="68">
        <f t="shared" si="17"/>
        <v>6</v>
      </c>
      <c r="M59" s="86">
        <v>2</v>
      </c>
      <c r="N59" s="68">
        <f t="shared" si="18"/>
        <v>6</v>
      </c>
      <c r="O59" s="85"/>
      <c r="P59" s="88" t="s">
        <v>91</v>
      </c>
      <c r="Q59" s="68">
        <f t="shared" si="19"/>
        <v>2</v>
      </c>
      <c r="R59" s="71"/>
      <c r="S59" s="88" t="s">
        <v>67</v>
      </c>
      <c r="T59" s="68">
        <f t="shared" si="20"/>
        <v>3</v>
      </c>
      <c r="V59" s="88"/>
      <c r="W59" s="68" t="str">
        <f t="shared" si="21"/>
        <v>0</v>
      </c>
      <c r="X59" s="1"/>
      <c r="Y59" s="88"/>
      <c r="Z59" s="87"/>
      <c r="AB59" s="37">
        <f t="shared" si="22"/>
        <v>23</v>
      </c>
    </row>
    <row r="60" spans="1:28" ht="12.75">
      <c r="A60" s="89" t="s">
        <v>129</v>
      </c>
      <c r="B60" s="69">
        <f t="shared" si="23"/>
        <v>7</v>
      </c>
      <c r="C60" s="86">
        <v>6</v>
      </c>
      <c r="D60" s="68">
        <f t="shared" si="24"/>
        <v>4</v>
      </c>
      <c r="E60" s="85"/>
      <c r="F60" s="86"/>
      <c r="G60" s="68" t="str">
        <f t="shared" si="25"/>
        <v>0</v>
      </c>
      <c r="H60" s="85"/>
      <c r="I60" s="101">
        <f>SUM(K60)/3</f>
        <v>10</v>
      </c>
      <c r="J60" s="101">
        <f t="shared" si="26"/>
        <v>20</v>
      </c>
      <c r="K60" s="87">
        <v>30</v>
      </c>
      <c r="L60" s="68">
        <f t="shared" si="17"/>
        <v>4</v>
      </c>
      <c r="M60" s="86">
        <v>1</v>
      </c>
      <c r="N60" s="68">
        <f t="shared" si="18"/>
        <v>3</v>
      </c>
      <c r="O60" s="85"/>
      <c r="P60" s="88" t="s">
        <v>91</v>
      </c>
      <c r="Q60" s="68">
        <f t="shared" si="19"/>
        <v>2</v>
      </c>
      <c r="R60" s="71"/>
      <c r="S60" s="88" t="s">
        <v>67</v>
      </c>
      <c r="T60" s="68">
        <f t="shared" si="20"/>
        <v>3</v>
      </c>
      <c r="V60" s="88"/>
      <c r="W60" s="68" t="str">
        <f t="shared" si="21"/>
        <v>0</v>
      </c>
      <c r="X60" s="1"/>
      <c r="Y60" s="88"/>
      <c r="Z60" s="87"/>
      <c r="AB60" s="37">
        <f>SUM(D60+G60+L60+N60+Q60+T60+W60+Z60)</f>
        <v>16</v>
      </c>
    </row>
    <row r="61" spans="1:28" ht="12.75">
      <c r="A61" s="89" t="s">
        <v>133</v>
      </c>
      <c r="B61" s="69">
        <f t="shared" si="23"/>
        <v>9</v>
      </c>
      <c r="C61" s="86">
        <v>8</v>
      </c>
      <c r="D61" s="68">
        <f t="shared" si="24"/>
        <v>10</v>
      </c>
      <c r="E61" s="85"/>
      <c r="F61" s="86">
        <v>-2</v>
      </c>
      <c r="G61" s="68">
        <f t="shared" si="25"/>
        <v>3</v>
      </c>
      <c r="H61" s="85"/>
      <c r="I61" s="101">
        <f aca="true" t="shared" si="28" ref="I61:I66">SUM(K61)/3</f>
        <v>20</v>
      </c>
      <c r="J61" s="101">
        <f t="shared" si="26"/>
        <v>40</v>
      </c>
      <c r="K61" s="87">
        <v>60</v>
      </c>
      <c r="L61" s="68">
        <f t="shared" si="17"/>
        <v>15</v>
      </c>
      <c r="M61" s="86">
        <v>2</v>
      </c>
      <c r="N61" s="68">
        <f t="shared" si="18"/>
        <v>6</v>
      </c>
      <c r="O61" s="85"/>
      <c r="P61" s="88" t="s">
        <v>91</v>
      </c>
      <c r="Q61" s="68">
        <f t="shared" si="19"/>
        <v>2</v>
      </c>
      <c r="R61" s="71"/>
      <c r="S61" s="88" t="s">
        <v>67</v>
      </c>
      <c r="T61" s="68">
        <f t="shared" si="20"/>
        <v>3</v>
      </c>
      <c r="V61" s="88" t="s">
        <v>83</v>
      </c>
      <c r="W61" s="68">
        <f t="shared" si="21"/>
        <v>18</v>
      </c>
      <c r="X61" s="1"/>
      <c r="Y61" s="88"/>
      <c r="Z61" s="87"/>
      <c r="AB61" s="37">
        <f aca="true" t="shared" si="29" ref="AB61:AB66">SUM(D61+G61+L61+N61+Q61+T61+W61+Z61)</f>
        <v>57</v>
      </c>
    </row>
    <row r="62" spans="1:28" ht="12.75">
      <c r="A62" s="89" t="s">
        <v>134</v>
      </c>
      <c r="B62" s="69">
        <f t="shared" si="23"/>
        <v>6</v>
      </c>
      <c r="C62" s="86">
        <v>5</v>
      </c>
      <c r="D62" s="68">
        <f t="shared" si="24"/>
        <v>2</v>
      </c>
      <c r="E62" s="85"/>
      <c r="F62" s="86">
        <v>-1</v>
      </c>
      <c r="G62" s="68">
        <f t="shared" si="25"/>
        <v>1</v>
      </c>
      <c r="H62" s="85"/>
      <c r="I62" s="101">
        <f t="shared" si="28"/>
        <v>8</v>
      </c>
      <c r="J62" s="101">
        <f t="shared" si="26"/>
        <v>16</v>
      </c>
      <c r="K62" s="87">
        <v>24</v>
      </c>
      <c r="L62" s="68">
        <f t="shared" si="17"/>
        <v>3</v>
      </c>
      <c r="M62" s="86"/>
      <c r="N62" s="68" t="str">
        <f t="shared" si="18"/>
        <v>0</v>
      </c>
      <c r="O62" s="85"/>
      <c r="P62" s="88" t="s">
        <v>93</v>
      </c>
      <c r="Q62" s="68">
        <f t="shared" si="19"/>
        <v>2</v>
      </c>
      <c r="R62" s="71"/>
      <c r="S62" s="88"/>
      <c r="T62" s="68" t="str">
        <f t="shared" si="20"/>
        <v>0</v>
      </c>
      <c r="V62" s="88"/>
      <c r="W62" s="68" t="str">
        <f t="shared" si="21"/>
        <v>0</v>
      </c>
      <c r="X62" s="1"/>
      <c r="Y62" s="88"/>
      <c r="Z62" s="87"/>
      <c r="AB62" s="37">
        <f t="shared" si="29"/>
        <v>8</v>
      </c>
    </row>
    <row r="63" spans="1:28" ht="12.75">
      <c r="A63" s="89" t="s">
        <v>135</v>
      </c>
      <c r="B63" s="69">
        <f t="shared" si="23"/>
        <v>6</v>
      </c>
      <c r="C63" s="86">
        <v>5</v>
      </c>
      <c r="D63" s="68">
        <f t="shared" si="24"/>
        <v>2</v>
      </c>
      <c r="E63" s="85"/>
      <c r="F63" s="86"/>
      <c r="G63" s="68" t="str">
        <f t="shared" si="25"/>
        <v>0</v>
      </c>
      <c r="H63" s="85"/>
      <c r="I63" s="101">
        <f t="shared" si="28"/>
        <v>6</v>
      </c>
      <c r="J63" s="101">
        <f t="shared" si="26"/>
        <v>12</v>
      </c>
      <c r="K63" s="87">
        <v>18</v>
      </c>
      <c r="L63" s="68">
        <f t="shared" si="17"/>
        <v>2</v>
      </c>
      <c r="M63" s="86"/>
      <c r="N63" s="68" t="str">
        <f t="shared" si="18"/>
        <v>0</v>
      </c>
      <c r="O63" s="85"/>
      <c r="P63" s="88" t="s">
        <v>60</v>
      </c>
      <c r="Q63" s="68">
        <f t="shared" si="19"/>
        <v>4</v>
      </c>
      <c r="R63" s="71"/>
      <c r="S63" s="88"/>
      <c r="T63" s="68" t="str">
        <f t="shared" si="20"/>
        <v>0</v>
      </c>
      <c r="V63" s="88"/>
      <c r="W63" s="68" t="str">
        <f t="shared" si="21"/>
        <v>0</v>
      </c>
      <c r="X63" s="1"/>
      <c r="Y63" s="88"/>
      <c r="Z63" s="87"/>
      <c r="AB63" s="37">
        <f t="shared" si="29"/>
        <v>8</v>
      </c>
    </row>
    <row r="64" spans="1:28" ht="12.75">
      <c r="A64" s="89" t="s">
        <v>137</v>
      </c>
      <c r="B64" s="69">
        <f t="shared" si="23"/>
        <v>10</v>
      </c>
      <c r="C64" s="86">
        <v>9</v>
      </c>
      <c r="D64" s="68">
        <f t="shared" si="24"/>
        <v>18</v>
      </c>
      <c r="E64" s="85"/>
      <c r="F64" s="86">
        <v>-2</v>
      </c>
      <c r="G64" s="68">
        <f t="shared" si="25"/>
        <v>3</v>
      </c>
      <c r="H64" s="85"/>
      <c r="I64" s="101">
        <f t="shared" si="28"/>
        <v>8</v>
      </c>
      <c r="J64" s="101">
        <f t="shared" si="26"/>
        <v>16</v>
      </c>
      <c r="K64" s="87">
        <v>24</v>
      </c>
      <c r="L64" s="68">
        <f t="shared" si="17"/>
        <v>3</v>
      </c>
      <c r="M64" s="86">
        <v>3</v>
      </c>
      <c r="N64" s="68">
        <f t="shared" si="18"/>
        <v>12</v>
      </c>
      <c r="O64" s="85"/>
      <c r="P64" s="88" t="s">
        <v>88</v>
      </c>
      <c r="Q64" s="68">
        <f t="shared" si="19"/>
        <v>2</v>
      </c>
      <c r="R64" s="71"/>
      <c r="S64" s="88"/>
      <c r="T64" s="68" t="str">
        <f t="shared" si="20"/>
        <v>0</v>
      </c>
      <c r="V64" s="88"/>
      <c r="W64" s="68" t="str">
        <f t="shared" si="21"/>
        <v>0</v>
      </c>
      <c r="X64" s="1"/>
      <c r="Y64" s="88" t="s">
        <v>136</v>
      </c>
      <c r="Z64" s="87">
        <v>50</v>
      </c>
      <c r="AB64" s="37">
        <f t="shared" si="29"/>
        <v>88</v>
      </c>
    </row>
    <row r="65" spans="1:28" ht="12.75">
      <c r="A65" s="89"/>
      <c r="B65" s="69">
        <f t="shared" si="23"/>
        <v>6</v>
      </c>
      <c r="C65" s="86">
        <v>5</v>
      </c>
      <c r="D65" s="68">
        <f t="shared" si="24"/>
        <v>2</v>
      </c>
      <c r="E65" s="85"/>
      <c r="F65" s="86"/>
      <c r="G65" s="68" t="str">
        <f t="shared" si="25"/>
        <v>0</v>
      </c>
      <c r="H65" s="85"/>
      <c r="I65" s="101">
        <f t="shared" si="28"/>
        <v>8</v>
      </c>
      <c r="J65" s="101">
        <f t="shared" si="26"/>
        <v>16</v>
      </c>
      <c r="K65" s="87">
        <v>24</v>
      </c>
      <c r="L65" s="68">
        <f t="shared" si="17"/>
        <v>3</v>
      </c>
      <c r="M65" s="86"/>
      <c r="N65" s="68" t="str">
        <f t="shared" si="18"/>
        <v>0</v>
      </c>
      <c r="O65" s="85"/>
      <c r="P65" s="88"/>
      <c r="Q65" s="68" t="str">
        <f t="shared" si="19"/>
        <v>0</v>
      </c>
      <c r="R65" s="71"/>
      <c r="S65" s="88"/>
      <c r="T65" s="68" t="str">
        <f t="shared" si="20"/>
        <v>0</v>
      </c>
      <c r="V65" s="88"/>
      <c r="W65" s="68" t="str">
        <f t="shared" si="21"/>
        <v>0</v>
      </c>
      <c r="X65" s="1"/>
      <c r="Y65" s="88"/>
      <c r="Z65" s="87"/>
      <c r="AB65" s="37">
        <f t="shared" si="29"/>
        <v>5</v>
      </c>
    </row>
    <row r="66" spans="1:28" ht="12.75">
      <c r="A66" s="89"/>
      <c r="B66" s="69">
        <f t="shared" si="23"/>
        <v>6</v>
      </c>
      <c r="C66" s="86">
        <v>5</v>
      </c>
      <c r="D66" s="68">
        <f t="shared" si="24"/>
        <v>2</v>
      </c>
      <c r="E66" s="85"/>
      <c r="F66" s="86"/>
      <c r="G66" s="68" t="str">
        <f t="shared" si="25"/>
        <v>0</v>
      </c>
      <c r="H66" s="85"/>
      <c r="I66" s="101">
        <f t="shared" si="28"/>
        <v>8</v>
      </c>
      <c r="J66" s="101">
        <f t="shared" si="26"/>
        <v>16</v>
      </c>
      <c r="K66" s="87">
        <v>24</v>
      </c>
      <c r="L66" s="68">
        <f t="shared" si="17"/>
        <v>3</v>
      </c>
      <c r="M66" s="86"/>
      <c r="N66" s="68" t="str">
        <f t="shared" si="18"/>
        <v>0</v>
      </c>
      <c r="O66" s="85"/>
      <c r="P66" s="88"/>
      <c r="Q66" s="68" t="str">
        <f t="shared" si="19"/>
        <v>0</v>
      </c>
      <c r="R66" s="71"/>
      <c r="S66" s="88"/>
      <c r="T66" s="68" t="str">
        <f t="shared" si="20"/>
        <v>0</v>
      </c>
      <c r="V66" s="88"/>
      <c r="W66" s="68" t="str">
        <f t="shared" si="21"/>
        <v>0</v>
      </c>
      <c r="X66" s="1"/>
      <c r="Y66" s="88"/>
      <c r="Z66" s="87"/>
      <c r="AB66" s="37">
        <f t="shared" si="29"/>
        <v>5</v>
      </c>
    </row>
    <row r="67" spans="1:12" ht="12.75">
      <c r="A67" s="94"/>
      <c r="B67" s="85"/>
      <c r="C67" s="85"/>
      <c r="D67" s="85"/>
      <c r="E67" s="85"/>
      <c r="F67" s="85"/>
      <c r="G67" s="85"/>
      <c r="H67" s="85"/>
      <c r="I67" s="85"/>
      <c r="J67" s="95"/>
      <c r="K67" s="85"/>
      <c r="L67" s="90"/>
    </row>
    <row r="68" spans="1:28" ht="12.75">
      <c r="A68" t="s">
        <v>99</v>
      </c>
      <c r="D68" s="1" t="s">
        <v>4</v>
      </c>
      <c r="G68" s="1" t="s">
        <v>49</v>
      </c>
      <c r="K68" s="1" t="s">
        <v>38</v>
      </c>
      <c r="L68" s="1" t="s">
        <v>39</v>
      </c>
      <c r="N68" s="1" t="s">
        <v>40</v>
      </c>
      <c r="P68" s="27" t="s">
        <v>42</v>
      </c>
      <c r="Q68" s="1" t="s">
        <v>43</v>
      </c>
      <c r="R68" s="27"/>
      <c r="S68" s="27" t="s">
        <v>42</v>
      </c>
      <c r="T68" s="1" t="s">
        <v>43</v>
      </c>
      <c r="V68" s="27" t="s">
        <v>42</v>
      </c>
      <c r="W68" s="1" t="s">
        <v>43</v>
      </c>
      <c r="X68" s="1"/>
      <c r="Y68" s="27" t="s">
        <v>89</v>
      </c>
      <c r="Z68" s="1" t="s">
        <v>43</v>
      </c>
      <c r="AB68" s="1"/>
    </row>
    <row r="69" spans="1:28" ht="12.75">
      <c r="A69" s="61" t="s">
        <v>44</v>
      </c>
      <c r="B69" s="1" t="s">
        <v>33</v>
      </c>
      <c r="C69" s="1" t="s">
        <v>4</v>
      </c>
      <c r="D69" s="1" t="s">
        <v>41</v>
      </c>
      <c r="F69" s="1" t="s">
        <v>49</v>
      </c>
      <c r="G69" s="1" t="s">
        <v>41</v>
      </c>
      <c r="I69" s="24" t="s">
        <v>50</v>
      </c>
      <c r="J69" s="24" t="s">
        <v>34</v>
      </c>
      <c r="K69" s="1" t="s">
        <v>39</v>
      </c>
      <c r="L69" s="1" t="s">
        <v>41</v>
      </c>
      <c r="M69" s="1" t="s">
        <v>51</v>
      </c>
      <c r="N69" s="1" t="s">
        <v>41</v>
      </c>
      <c r="P69" s="27" t="s">
        <v>26</v>
      </c>
      <c r="Q69" s="1" t="s">
        <v>41</v>
      </c>
      <c r="R69" s="27"/>
      <c r="S69" s="27" t="s">
        <v>26</v>
      </c>
      <c r="T69" s="1" t="s">
        <v>41</v>
      </c>
      <c r="V69" s="27" t="s">
        <v>26</v>
      </c>
      <c r="W69" s="1" t="s">
        <v>41</v>
      </c>
      <c r="X69" s="1"/>
      <c r="Y69" s="27" t="s">
        <v>26</v>
      </c>
      <c r="Z69" s="1" t="s">
        <v>41</v>
      </c>
      <c r="AB69" s="3" t="s">
        <v>45</v>
      </c>
    </row>
    <row r="70" spans="1:28" ht="12.75">
      <c r="A70" s="89" t="s">
        <v>77</v>
      </c>
      <c r="B70" s="68">
        <f aca="true" t="shared" si="30" ref="B70:B75">IF(C70&gt;=$C$13,SUM(C70+1),$C$13)</f>
        <v>5</v>
      </c>
      <c r="C70" s="86">
        <v>3</v>
      </c>
      <c r="D70" s="68">
        <f aca="true" t="shared" si="31" ref="D70:D75">IF(C70="","0",VLOOKUP(C70,$C$4:$D$10,2))</f>
        <v>-1</v>
      </c>
      <c r="E70" s="85"/>
      <c r="F70" s="86"/>
      <c r="G70" s="68" t="str">
        <f aca="true" t="shared" si="32" ref="G70:G75">IF(F70="","0",VLOOKUP(F70,$F$4:$G$7,2))</f>
        <v>0</v>
      </c>
      <c r="H70" s="85"/>
      <c r="I70" s="101">
        <f aca="true" t="shared" si="33" ref="I70:I75">SUM(K70)/3</f>
        <v>0</v>
      </c>
      <c r="J70" s="101">
        <f aca="true" t="shared" si="34" ref="J70:J75">SUM(I70)*2</f>
        <v>0</v>
      </c>
      <c r="K70" s="87"/>
      <c r="L70" s="68" t="str">
        <f aca="true" t="shared" si="35" ref="L70:L75">IF(K70="","0",VLOOKUP(K70,$K$4:$L$13,2))</f>
        <v>0</v>
      </c>
      <c r="M70" s="86" t="s">
        <v>120</v>
      </c>
      <c r="N70" s="68">
        <f aca="true" t="shared" si="36" ref="N70:N75">IF(M70="","0",VLOOKUP(M70,$M$4:$N$13,2))</f>
        <v>6</v>
      </c>
      <c r="O70" s="85"/>
      <c r="P70" s="88"/>
      <c r="Q70" s="68" t="str">
        <f aca="true" t="shared" si="37" ref="Q70:Q75">IF(P70="","0",VLOOKUP(P70,$P$4:$Q$20,2))</f>
        <v>0</v>
      </c>
      <c r="R70" s="71"/>
      <c r="S70" s="88"/>
      <c r="T70" s="68" t="str">
        <f aca="true" t="shared" si="38" ref="T70:T75">IF(S70="","0",VLOOKUP(S70,$P$4:$Q$20,2))</f>
        <v>0</v>
      </c>
      <c r="V70" s="88"/>
      <c r="W70" s="68" t="str">
        <f aca="true" t="shared" si="39" ref="W70:W75">IF(V70="","0",VLOOKUP(V70,$P$4:$Q$20,2))</f>
        <v>0</v>
      </c>
      <c r="X70" s="1"/>
      <c r="Y70" s="88"/>
      <c r="Z70" s="87"/>
      <c r="AB70" s="37">
        <f aca="true" t="shared" si="40" ref="AB70:AB75">SUM(D70+G70+L70+N70+Q70+T70+W70+Z70)</f>
        <v>5</v>
      </c>
    </row>
    <row r="71" spans="1:28" ht="12.75">
      <c r="A71" s="89"/>
      <c r="B71" s="68">
        <f t="shared" si="30"/>
        <v>5</v>
      </c>
      <c r="C71" s="86">
        <v>4</v>
      </c>
      <c r="D71" s="68">
        <f t="shared" si="31"/>
        <v>0</v>
      </c>
      <c r="E71" s="85"/>
      <c r="F71" s="86"/>
      <c r="G71" s="68" t="str">
        <f t="shared" si="32"/>
        <v>0</v>
      </c>
      <c r="H71" s="85"/>
      <c r="I71" s="101">
        <f t="shared" si="33"/>
        <v>0</v>
      </c>
      <c r="J71" s="101">
        <f t="shared" si="34"/>
        <v>0</v>
      </c>
      <c r="K71" s="87"/>
      <c r="L71" s="68" t="str">
        <f t="shared" si="35"/>
        <v>0</v>
      </c>
      <c r="M71" s="86" t="s">
        <v>120</v>
      </c>
      <c r="N71" s="68">
        <f t="shared" si="36"/>
        <v>6</v>
      </c>
      <c r="O71" s="85"/>
      <c r="P71" s="88"/>
      <c r="Q71" s="68" t="str">
        <f t="shared" si="37"/>
        <v>0</v>
      </c>
      <c r="R71" s="71"/>
      <c r="S71" s="88"/>
      <c r="T71" s="68" t="str">
        <f t="shared" si="38"/>
        <v>0</v>
      </c>
      <c r="V71" s="88"/>
      <c r="W71" s="68" t="str">
        <f t="shared" si="39"/>
        <v>0</v>
      </c>
      <c r="X71" s="1"/>
      <c r="Y71" s="88"/>
      <c r="Z71" s="87"/>
      <c r="AB71" s="37">
        <f t="shared" si="40"/>
        <v>6</v>
      </c>
    </row>
    <row r="72" spans="1:28" ht="12.75">
      <c r="A72" s="89"/>
      <c r="B72" s="68">
        <f t="shared" si="30"/>
        <v>6</v>
      </c>
      <c r="C72" s="86">
        <v>5</v>
      </c>
      <c r="D72" s="68">
        <f t="shared" si="31"/>
        <v>2</v>
      </c>
      <c r="E72" s="85"/>
      <c r="F72" s="86"/>
      <c r="G72" s="68" t="str">
        <f t="shared" si="32"/>
        <v>0</v>
      </c>
      <c r="H72" s="85"/>
      <c r="I72" s="101">
        <f t="shared" si="33"/>
        <v>0</v>
      </c>
      <c r="J72" s="101">
        <f t="shared" si="34"/>
        <v>0</v>
      </c>
      <c r="K72" s="87"/>
      <c r="L72" s="68" t="str">
        <f t="shared" si="35"/>
        <v>0</v>
      </c>
      <c r="M72" s="86" t="s">
        <v>120</v>
      </c>
      <c r="N72" s="68">
        <f t="shared" si="36"/>
        <v>6</v>
      </c>
      <c r="O72" s="85"/>
      <c r="P72" s="88"/>
      <c r="Q72" s="68" t="str">
        <f t="shared" si="37"/>
        <v>0</v>
      </c>
      <c r="R72" s="71"/>
      <c r="S72" s="88"/>
      <c r="T72" s="68" t="str">
        <f t="shared" si="38"/>
        <v>0</v>
      </c>
      <c r="V72" s="88"/>
      <c r="W72" s="68" t="str">
        <f t="shared" si="39"/>
        <v>0</v>
      </c>
      <c r="X72" s="1"/>
      <c r="Y72" s="88"/>
      <c r="Z72" s="87"/>
      <c r="AB72" s="37">
        <f t="shared" si="40"/>
        <v>8</v>
      </c>
    </row>
    <row r="73" spans="1:28" ht="12.75">
      <c r="A73" s="89"/>
      <c r="B73" s="68">
        <f t="shared" si="30"/>
        <v>7</v>
      </c>
      <c r="C73" s="86">
        <v>6</v>
      </c>
      <c r="D73" s="68">
        <f t="shared" si="31"/>
        <v>4</v>
      </c>
      <c r="E73" s="85"/>
      <c r="F73" s="86"/>
      <c r="G73" s="68" t="str">
        <f t="shared" si="32"/>
        <v>0</v>
      </c>
      <c r="H73" s="85"/>
      <c r="I73" s="101">
        <f t="shared" si="33"/>
        <v>0</v>
      </c>
      <c r="J73" s="101">
        <f t="shared" si="34"/>
        <v>0</v>
      </c>
      <c r="K73" s="87"/>
      <c r="L73" s="68" t="str">
        <f t="shared" si="35"/>
        <v>0</v>
      </c>
      <c r="M73" s="86" t="s">
        <v>120</v>
      </c>
      <c r="N73" s="68">
        <f t="shared" si="36"/>
        <v>6</v>
      </c>
      <c r="O73" s="85"/>
      <c r="P73" s="88"/>
      <c r="Q73" s="68" t="str">
        <f t="shared" si="37"/>
        <v>0</v>
      </c>
      <c r="R73" s="71"/>
      <c r="S73" s="88"/>
      <c r="T73" s="68" t="str">
        <f t="shared" si="38"/>
        <v>0</v>
      </c>
      <c r="V73" s="88"/>
      <c r="W73" s="68" t="str">
        <f t="shared" si="39"/>
        <v>0</v>
      </c>
      <c r="X73" s="1"/>
      <c r="Y73" s="88"/>
      <c r="Z73" s="87"/>
      <c r="AB73" s="37">
        <f t="shared" si="40"/>
        <v>10</v>
      </c>
    </row>
    <row r="74" spans="1:28" ht="12.75">
      <c r="A74" s="89"/>
      <c r="B74" s="68">
        <f t="shared" si="30"/>
        <v>8</v>
      </c>
      <c r="C74" s="86">
        <v>7</v>
      </c>
      <c r="D74" s="68">
        <f t="shared" si="31"/>
        <v>6</v>
      </c>
      <c r="E74" s="85"/>
      <c r="F74" s="86"/>
      <c r="G74" s="68" t="str">
        <f t="shared" si="32"/>
        <v>0</v>
      </c>
      <c r="H74" s="85"/>
      <c r="I74" s="101">
        <f t="shared" si="33"/>
        <v>0</v>
      </c>
      <c r="J74" s="101">
        <f t="shared" si="34"/>
        <v>0</v>
      </c>
      <c r="K74" s="87"/>
      <c r="L74" s="68" t="str">
        <f t="shared" si="35"/>
        <v>0</v>
      </c>
      <c r="M74" s="86" t="s">
        <v>120</v>
      </c>
      <c r="N74" s="68">
        <f t="shared" si="36"/>
        <v>6</v>
      </c>
      <c r="O74" s="85"/>
      <c r="P74" s="88"/>
      <c r="Q74" s="68" t="str">
        <f t="shared" si="37"/>
        <v>0</v>
      </c>
      <c r="R74" s="71"/>
      <c r="S74" s="88"/>
      <c r="T74" s="68" t="str">
        <f t="shared" si="38"/>
        <v>0</v>
      </c>
      <c r="V74" s="88"/>
      <c r="W74" s="68" t="str">
        <f t="shared" si="39"/>
        <v>0</v>
      </c>
      <c r="X74" s="1"/>
      <c r="Y74" s="88"/>
      <c r="Z74" s="87"/>
      <c r="AB74" s="37">
        <f t="shared" si="40"/>
        <v>12</v>
      </c>
    </row>
    <row r="75" spans="1:28" ht="12.75">
      <c r="A75" s="89"/>
      <c r="B75" s="68">
        <f t="shared" si="30"/>
        <v>9</v>
      </c>
      <c r="C75" s="86">
        <v>8</v>
      </c>
      <c r="D75" s="68">
        <f t="shared" si="31"/>
        <v>10</v>
      </c>
      <c r="E75" s="85"/>
      <c r="F75" s="86"/>
      <c r="G75" s="68" t="str">
        <f t="shared" si="32"/>
        <v>0</v>
      </c>
      <c r="H75" s="85"/>
      <c r="I75" s="101">
        <f t="shared" si="33"/>
        <v>0</v>
      </c>
      <c r="J75" s="101">
        <f t="shared" si="34"/>
        <v>0</v>
      </c>
      <c r="K75" s="87"/>
      <c r="L75" s="68" t="str">
        <f t="shared" si="35"/>
        <v>0</v>
      </c>
      <c r="M75" s="86" t="s">
        <v>120</v>
      </c>
      <c r="N75" s="68">
        <f t="shared" si="36"/>
        <v>6</v>
      </c>
      <c r="O75" s="85"/>
      <c r="P75" s="88"/>
      <c r="Q75" s="68" t="str">
        <f t="shared" si="37"/>
        <v>0</v>
      </c>
      <c r="R75" s="71"/>
      <c r="S75" s="88"/>
      <c r="T75" s="68" t="str">
        <f t="shared" si="38"/>
        <v>0</v>
      </c>
      <c r="V75" s="88"/>
      <c r="W75" s="68" t="str">
        <f t="shared" si="39"/>
        <v>0</v>
      </c>
      <c r="X75" s="1"/>
      <c r="Y75" s="88"/>
      <c r="Z75" s="87"/>
      <c r="AB75" s="37">
        <f t="shared" si="40"/>
        <v>16</v>
      </c>
    </row>
    <row r="77" spans="1:28" ht="12.75">
      <c r="A77" t="s">
        <v>100</v>
      </c>
      <c r="D77" s="1" t="s">
        <v>4</v>
      </c>
      <c r="G77" s="1" t="s">
        <v>49</v>
      </c>
      <c r="K77" s="1" t="s">
        <v>38</v>
      </c>
      <c r="L77" s="1" t="s">
        <v>39</v>
      </c>
      <c r="N77" s="1" t="s">
        <v>40</v>
      </c>
      <c r="P77" s="27" t="s">
        <v>42</v>
      </c>
      <c r="Q77" s="1" t="s">
        <v>43</v>
      </c>
      <c r="R77" s="27"/>
      <c r="S77" s="27" t="s">
        <v>42</v>
      </c>
      <c r="T77" s="1" t="s">
        <v>43</v>
      </c>
      <c r="V77" s="27" t="s">
        <v>42</v>
      </c>
      <c r="W77" s="1" t="s">
        <v>43</v>
      </c>
      <c r="X77" s="1"/>
      <c r="Y77" s="27" t="s">
        <v>89</v>
      </c>
      <c r="Z77" s="1" t="s">
        <v>43</v>
      </c>
      <c r="AB77" s="1"/>
    </row>
    <row r="78" spans="1:28" ht="12.75">
      <c r="A78" s="61" t="s">
        <v>44</v>
      </c>
      <c r="B78" s="1" t="s">
        <v>33</v>
      </c>
      <c r="C78" s="1" t="s">
        <v>4</v>
      </c>
      <c r="D78" s="1" t="s">
        <v>41</v>
      </c>
      <c r="F78" s="1" t="s">
        <v>49</v>
      </c>
      <c r="G78" s="1" t="s">
        <v>41</v>
      </c>
      <c r="I78" s="24" t="s">
        <v>50</v>
      </c>
      <c r="J78" s="24" t="s">
        <v>34</v>
      </c>
      <c r="K78" s="1" t="s">
        <v>39</v>
      </c>
      <c r="L78" s="1" t="s">
        <v>41</v>
      </c>
      <c r="M78" s="1" t="s">
        <v>51</v>
      </c>
      <c r="N78" s="1" t="s">
        <v>41</v>
      </c>
      <c r="P78" s="27" t="s">
        <v>26</v>
      </c>
      <c r="Q78" s="1" t="s">
        <v>41</v>
      </c>
      <c r="R78" s="27"/>
      <c r="S78" s="27" t="s">
        <v>26</v>
      </c>
      <c r="T78" s="1" t="s">
        <v>41</v>
      </c>
      <c r="V78" s="27" t="s">
        <v>26</v>
      </c>
      <c r="W78" s="1" t="s">
        <v>41</v>
      </c>
      <c r="X78" s="1"/>
      <c r="Y78" s="27" t="s">
        <v>26</v>
      </c>
      <c r="Z78" s="1" t="s">
        <v>41</v>
      </c>
      <c r="AB78" s="3" t="s">
        <v>45</v>
      </c>
    </row>
    <row r="79" spans="1:28" ht="12.75">
      <c r="A79" s="89" t="s">
        <v>78</v>
      </c>
      <c r="B79" s="68">
        <f aca="true" t="shared" si="41" ref="B79:B84">IF(C79&gt;=$C$14,SUM(C79+1),$C$14)</f>
        <v>6</v>
      </c>
      <c r="C79" s="86">
        <v>3</v>
      </c>
      <c r="D79" s="68">
        <f aca="true" t="shared" si="42" ref="D79:D84">IF(C79="","0",VLOOKUP(C79,$C$4:$D$10,2))</f>
        <v>-1</v>
      </c>
      <c r="E79" s="85"/>
      <c r="F79" s="86"/>
      <c r="G79" s="68" t="str">
        <f aca="true" t="shared" si="43" ref="G79:G84">IF(F79="","0",VLOOKUP(F79,$F$4:$G$7,2))</f>
        <v>0</v>
      </c>
      <c r="H79" s="85"/>
      <c r="I79" s="101">
        <f aca="true" t="shared" si="44" ref="I79:I84">SUM(K79)/3</f>
        <v>0</v>
      </c>
      <c r="J79" s="101">
        <f aca="true" t="shared" si="45" ref="J79:J84">SUM(I79)*2</f>
        <v>0</v>
      </c>
      <c r="K79" s="87"/>
      <c r="L79" s="68" t="str">
        <f aca="true" t="shared" si="46" ref="L79:L84">IF(K79="","0",VLOOKUP(K79,$K$4:$L$13,2))</f>
        <v>0</v>
      </c>
      <c r="M79" s="86" t="s">
        <v>121</v>
      </c>
      <c r="N79" s="68">
        <f aca="true" t="shared" si="47" ref="N79:N84">IF(M79="","0",VLOOKUP(M79,$M$4:$N$13,2))</f>
        <v>14</v>
      </c>
      <c r="O79" s="85"/>
      <c r="P79" s="88"/>
      <c r="Q79" s="68" t="str">
        <f aca="true" t="shared" si="48" ref="Q79:Q84">IF(P79="","0",VLOOKUP(P79,$P$4:$Q$20,2))</f>
        <v>0</v>
      </c>
      <c r="R79" s="71"/>
      <c r="S79" s="88"/>
      <c r="T79" s="68" t="str">
        <f aca="true" t="shared" si="49" ref="T79:T84">IF(S79="","0",VLOOKUP(S79,$P$4:$Q$20,2))</f>
        <v>0</v>
      </c>
      <c r="V79" s="88"/>
      <c r="W79" s="68" t="str">
        <f aca="true" t="shared" si="50" ref="W79:W84">IF(V79="","0",VLOOKUP(V79,$P$4:$Q$20,2))</f>
        <v>0</v>
      </c>
      <c r="X79" s="1"/>
      <c r="Y79" s="88"/>
      <c r="Z79" s="87"/>
      <c r="AB79" s="37">
        <f aca="true" t="shared" si="51" ref="AB79:AB84">SUM(D79+G79+L79+N79+Q79+T79+W79+Z79)</f>
        <v>13</v>
      </c>
    </row>
    <row r="80" spans="1:28" ht="12.75">
      <c r="A80" s="89" t="s">
        <v>102</v>
      </c>
      <c r="B80" s="68">
        <f t="shared" si="41"/>
        <v>6</v>
      </c>
      <c r="C80" s="86">
        <v>4</v>
      </c>
      <c r="D80" s="68">
        <f t="shared" si="42"/>
        <v>0</v>
      </c>
      <c r="E80" s="85"/>
      <c r="F80" s="86"/>
      <c r="G80" s="68" t="str">
        <f t="shared" si="43"/>
        <v>0</v>
      </c>
      <c r="H80" s="85"/>
      <c r="I80" s="101">
        <f t="shared" si="44"/>
        <v>0</v>
      </c>
      <c r="J80" s="101">
        <f t="shared" si="45"/>
        <v>0</v>
      </c>
      <c r="K80" s="87"/>
      <c r="L80" s="68" t="str">
        <f t="shared" si="46"/>
        <v>0</v>
      </c>
      <c r="M80" s="86" t="s">
        <v>121</v>
      </c>
      <c r="N80" s="68">
        <f t="shared" si="47"/>
        <v>14</v>
      </c>
      <c r="O80" s="85"/>
      <c r="P80" s="88"/>
      <c r="Q80" s="68" t="str">
        <f t="shared" si="48"/>
        <v>0</v>
      </c>
      <c r="R80" s="71"/>
      <c r="S80" s="88"/>
      <c r="T80" s="68" t="str">
        <f t="shared" si="49"/>
        <v>0</v>
      </c>
      <c r="V80" s="88"/>
      <c r="W80" s="68" t="str">
        <f t="shared" si="50"/>
        <v>0</v>
      </c>
      <c r="X80" s="1"/>
      <c r="Y80" s="88"/>
      <c r="Z80" s="87"/>
      <c r="AB80" s="37">
        <f t="shared" si="51"/>
        <v>14</v>
      </c>
    </row>
    <row r="81" spans="1:28" ht="12.75">
      <c r="A81" s="89"/>
      <c r="B81" s="68">
        <f t="shared" si="41"/>
        <v>6</v>
      </c>
      <c r="C81" s="86">
        <v>5</v>
      </c>
      <c r="D81" s="68">
        <f t="shared" si="42"/>
        <v>2</v>
      </c>
      <c r="E81" s="85"/>
      <c r="F81" s="86"/>
      <c r="G81" s="68" t="str">
        <f t="shared" si="43"/>
        <v>0</v>
      </c>
      <c r="H81" s="85"/>
      <c r="I81" s="101">
        <f t="shared" si="44"/>
        <v>0</v>
      </c>
      <c r="J81" s="101">
        <f t="shared" si="45"/>
        <v>0</v>
      </c>
      <c r="K81" s="87"/>
      <c r="L81" s="68" t="str">
        <f t="shared" si="46"/>
        <v>0</v>
      </c>
      <c r="M81" s="86" t="s">
        <v>121</v>
      </c>
      <c r="N81" s="68">
        <f t="shared" si="47"/>
        <v>14</v>
      </c>
      <c r="O81" s="85"/>
      <c r="P81" s="88"/>
      <c r="Q81" s="68" t="str">
        <f t="shared" si="48"/>
        <v>0</v>
      </c>
      <c r="R81" s="71"/>
      <c r="S81" s="88"/>
      <c r="T81" s="68" t="str">
        <f t="shared" si="49"/>
        <v>0</v>
      </c>
      <c r="V81" s="88"/>
      <c r="W81" s="68" t="str">
        <f t="shared" si="50"/>
        <v>0</v>
      </c>
      <c r="X81" s="1"/>
      <c r="Y81" s="88"/>
      <c r="Z81" s="87"/>
      <c r="AB81" s="37">
        <f t="shared" si="51"/>
        <v>16</v>
      </c>
    </row>
    <row r="82" spans="1:28" ht="12.75">
      <c r="A82" s="89"/>
      <c r="B82" s="68">
        <f t="shared" si="41"/>
        <v>7</v>
      </c>
      <c r="C82" s="86">
        <v>6</v>
      </c>
      <c r="D82" s="68">
        <f t="shared" si="42"/>
        <v>4</v>
      </c>
      <c r="E82" s="85"/>
      <c r="F82" s="86"/>
      <c r="G82" s="68" t="str">
        <f t="shared" si="43"/>
        <v>0</v>
      </c>
      <c r="H82" s="85"/>
      <c r="I82" s="101">
        <f t="shared" si="44"/>
        <v>0</v>
      </c>
      <c r="J82" s="101">
        <f t="shared" si="45"/>
        <v>0</v>
      </c>
      <c r="K82" s="87"/>
      <c r="L82" s="68" t="str">
        <f t="shared" si="46"/>
        <v>0</v>
      </c>
      <c r="M82" s="86" t="s">
        <v>121</v>
      </c>
      <c r="N82" s="68">
        <f t="shared" si="47"/>
        <v>14</v>
      </c>
      <c r="O82" s="85"/>
      <c r="P82" s="88"/>
      <c r="Q82" s="68" t="str">
        <f t="shared" si="48"/>
        <v>0</v>
      </c>
      <c r="R82" s="71"/>
      <c r="S82" s="88"/>
      <c r="T82" s="68" t="str">
        <f t="shared" si="49"/>
        <v>0</v>
      </c>
      <c r="V82" s="88"/>
      <c r="W82" s="68" t="str">
        <f t="shared" si="50"/>
        <v>0</v>
      </c>
      <c r="X82" s="1"/>
      <c r="Y82" s="88"/>
      <c r="Z82" s="87"/>
      <c r="AB82" s="37">
        <f t="shared" si="51"/>
        <v>18</v>
      </c>
    </row>
    <row r="83" spans="1:28" ht="12.75">
      <c r="A83" s="89"/>
      <c r="B83" s="68">
        <f t="shared" si="41"/>
        <v>8</v>
      </c>
      <c r="C83" s="86">
        <v>7</v>
      </c>
      <c r="D83" s="68">
        <f t="shared" si="42"/>
        <v>6</v>
      </c>
      <c r="E83" s="85"/>
      <c r="F83" s="86"/>
      <c r="G83" s="68" t="str">
        <f t="shared" si="43"/>
        <v>0</v>
      </c>
      <c r="H83" s="85"/>
      <c r="I83" s="101">
        <f t="shared" si="44"/>
        <v>0</v>
      </c>
      <c r="J83" s="101">
        <f t="shared" si="45"/>
        <v>0</v>
      </c>
      <c r="K83" s="87"/>
      <c r="L83" s="68" t="str">
        <f t="shared" si="46"/>
        <v>0</v>
      </c>
      <c r="M83" s="86" t="s">
        <v>121</v>
      </c>
      <c r="N83" s="68">
        <f t="shared" si="47"/>
        <v>14</v>
      </c>
      <c r="O83" s="85"/>
      <c r="P83" s="88"/>
      <c r="Q83" s="68" t="str">
        <f t="shared" si="48"/>
        <v>0</v>
      </c>
      <c r="R83" s="71"/>
      <c r="S83" s="88"/>
      <c r="T83" s="68" t="str">
        <f t="shared" si="49"/>
        <v>0</v>
      </c>
      <c r="V83" s="88"/>
      <c r="W83" s="68" t="str">
        <f t="shared" si="50"/>
        <v>0</v>
      </c>
      <c r="X83" s="1"/>
      <c r="Y83" s="88"/>
      <c r="Z83" s="87"/>
      <c r="AB83" s="37">
        <f t="shared" si="51"/>
        <v>20</v>
      </c>
    </row>
    <row r="84" spans="1:28" ht="12.75">
      <c r="A84" s="89"/>
      <c r="B84" s="68">
        <f t="shared" si="41"/>
        <v>9</v>
      </c>
      <c r="C84" s="86">
        <v>8</v>
      </c>
      <c r="D84" s="68">
        <f t="shared" si="42"/>
        <v>10</v>
      </c>
      <c r="E84" s="85"/>
      <c r="F84" s="86"/>
      <c r="G84" s="68" t="str">
        <f t="shared" si="43"/>
        <v>0</v>
      </c>
      <c r="H84" s="85"/>
      <c r="I84" s="101">
        <f t="shared" si="44"/>
        <v>0</v>
      </c>
      <c r="J84" s="101">
        <f t="shared" si="45"/>
        <v>0</v>
      </c>
      <c r="K84" s="87"/>
      <c r="L84" s="68" t="str">
        <f t="shared" si="46"/>
        <v>0</v>
      </c>
      <c r="M84" s="86" t="s">
        <v>121</v>
      </c>
      <c r="N84" s="68">
        <f t="shared" si="47"/>
        <v>14</v>
      </c>
      <c r="O84" s="85"/>
      <c r="P84" s="88"/>
      <c r="Q84" s="68" t="str">
        <f t="shared" si="48"/>
        <v>0</v>
      </c>
      <c r="R84" s="71"/>
      <c r="S84" s="88"/>
      <c r="T84" s="68" t="str">
        <f t="shared" si="49"/>
        <v>0</v>
      </c>
      <c r="V84" s="88"/>
      <c r="W84" s="68" t="str">
        <f t="shared" si="50"/>
        <v>0</v>
      </c>
      <c r="X84" s="1"/>
      <c r="Y84" s="88"/>
      <c r="Z84" s="87"/>
      <c r="AB84" s="37">
        <f t="shared" si="51"/>
        <v>24</v>
      </c>
    </row>
    <row r="86" spans="1:28" ht="12.75">
      <c r="A86" t="s">
        <v>101</v>
      </c>
      <c r="D86" s="1" t="s">
        <v>4</v>
      </c>
      <c r="G86" s="1" t="s">
        <v>49</v>
      </c>
      <c r="K86" s="1" t="s">
        <v>38</v>
      </c>
      <c r="L86" s="1" t="s">
        <v>39</v>
      </c>
      <c r="N86" s="1" t="s">
        <v>40</v>
      </c>
      <c r="P86" s="27" t="s">
        <v>42</v>
      </c>
      <c r="Q86" s="1" t="s">
        <v>43</v>
      </c>
      <c r="R86" s="27"/>
      <c r="S86" s="27" t="s">
        <v>42</v>
      </c>
      <c r="T86" s="1" t="s">
        <v>43</v>
      </c>
      <c r="V86" s="27" t="s">
        <v>42</v>
      </c>
      <c r="W86" s="1" t="s">
        <v>43</v>
      </c>
      <c r="X86" s="1"/>
      <c r="Y86" s="27" t="s">
        <v>89</v>
      </c>
      <c r="Z86" s="1" t="s">
        <v>43</v>
      </c>
      <c r="AB86" s="1"/>
    </row>
    <row r="87" spans="1:28" ht="12.75">
      <c r="A87" s="61" t="s">
        <v>44</v>
      </c>
      <c r="B87" s="1" t="s">
        <v>33</v>
      </c>
      <c r="C87" s="1" t="s">
        <v>4</v>
      </c>
      <c r="D87" s="1" t="s">
        <v>41</v>
      </c>
      <c r="F87" s="1" t="s">
        <v>49</v>
      </c>
      <c r="G87" s="1" t="s">
        <v>41</v>
      </c>
      <c r="I87" s="24" t="s">
        <v>50</v>
      </c>
      <c r="J87" s="24" t="s">
        <v>34</v>
      </c>
      <c r="K87" s="1" t="s">
        <v>39</v>
      </c>
      <c r="L87" s="1" t="s">
        <v>41</v>
      </c>
      <c r="M87" s="1" t="s">
        <v>51</v>
      </c>
      <c r="N87" s="1" t="s">
        <v>41</v>
      </c>
      <c r="P87" s="27" t="s">
        <v>26</v>
      </c>
      <c r="Q87" s="1" t="s">
        <v>41</v>
      </c>
      <c r="R87" s="27"/>
      <c r="S87" s="27" t="s">
        <v>26</v>
      </c>
      <c r="T87" s="1" t="s">
        <v>41</v>
      </c>
      <c r="V87" s="27" t="s">
        <v>26</v>
      </c>
      <c r="W87" s="1" t="s">
        <v>41</v>
      </c>
      <c r="X87" s="1"/>
      <c r="Y87" s="27" t="s">
        <v>26</v>
      </c>
      <c r="Z87" s="1" t="s">
        <v>41</v>
      </c>
      <c r="AB87" s="3" t="s">
        <v>45</v>
      </c>
    </row>
    <row r="88" spans="1:28" ht="12.75">
      <c r="A88" s="89" t="s">
        <v>79</v>
      </c>
      <c r="B88" s="68">
        <f aca="true" t="shared" si="52" ref="B88:B93">IF(C88&gt;=$C$15,SUM(C88+1),$C$15)</f>
        <v>8</v>
      </c>
      <c r="C88" s="86">
        <v>3</v>
      </c>
      <c r="D88" s="68">
        <f aca="true" t="shared" si="53" ref="D88:D93">IF(C88="","0",VLOOKUP(C88,$C$4:$D$10,2))</f>
        <v>-1</v>
      </c>
      <c r="E88" s="85"/>
      <c r="F88" s="86"/>
      <c r="G88" s="68" t="str">
        <f aca="true" t="shared" si="54" ref="G88:G93">IF(F88="","0",VLOOKUP(F88,$F$4:$G$7,2))</f>
        <v>0</v>
      </c>
      <c r="H88" s="85"/>
      <c r="I88" s="101">
        <f aca="true" t="shared" si="55" ref="I88:I93">SUM(K88)/3</f>
        <v>0</v>
      </c>
      <c r="J88" s="101">
        <f aca="true" t="shared" si="56" ref="J88:J93">SUM(I88)*2</f>
        <v>0</v>
      </c>
      <c r="K88" s="87"/>
      <c r="L88" s="68" t="str">
        <f aca="true" t="shared" si="57" ref="L88:L93">IF(K88="","0",VLOOKUP(K88,$K$4:$L$13,2))</f>
        <v>0</v>
      </c>
      <c r="M88" s="86" t="s">
        <v>122</v>
      </c>
      <c r="N88" s="68">
        <f aca="true" t="shared" si="58" ref="N88:N93">IF(M88="","0",VLOOKUP(M88,$M$4:$N$13,2))</f>
        <v>32</v>
      </c>
      <c r="O88" s="85"/>
      <c r="P88" s="88"/>
      <c r="Q88" s="68" t="str">
        <f aca="true" t="shared" si="59" ref="Q88:Q93">IF(P88="","0",VLOOKUP(P88,$P$4:$Q$20,2))</f>
        <v>0</v>
      </c>
      <c r="R88" s="71"/>
      <c r="S88" s="88"/>
      <c r="T88" s="68" t="str">
        <f aca="true" t="shared" si="60" ref="T88:T93">IF(S88="","0",VLOOKUP(S88,$P$4:$Q$20,2))</f>
        <v>0</v>
      </c>
      <c r="V88" s="88"/>
      <c r="W88" s="68" t="str">
        <f aca="true" t="shared" si="61" ref="W88:W93">IF(V88="","0",VLOOKUP(V88,$P$4:$Q$20,2))</f>
        <v>0</v>
      </c>
      <c r="X88" s="1"/>
      <c r="Y88" s="88"/>
      <c r="Z88" s="87"/>
      <c r="AB88" s="37">
        <f aca="true" t="shared" si="62" ref="AB88:AB93">SUM(D88+G88+L88+N88+Q88+T88+W88+Z88)</f>
        <v>31</v>
      </c>
    </row>
    <row r="89" spans="1:28" ht="12.75">
      <c r="A89" s="89"/>
      <c r="B89" s="68">
        <f t="shared" si="52"/>
        <v>8</v>
      </c>
      <c r="C89" s="86">
        <v>4</v>
      </c>
      <c r="D89" s="68">
        <f t="shared" si="53"/>
        <v>0</v>
      </c>
      <c r="E89" s="85"/>
      <c r="F89" s="86"/>
      <c r="G89" s="68" t="str">
        <f t="shared" si="54"/>
        <v>0</v>
      </c>
      <c r="H89" s="85"/>
      <c r="I89" s="101">
        <f t="shared" si="55"/>
        <v>0</v>
      </c>
      <c r="J89" s="101">
        <f t="shared" si="56"/>
        <v>0</v>
      </c>
      <c r="K89" s="87"/>
      <c r="L89" s="68" t="str">
        <f t="shared" si="57"/>
        <v>0</v>
      </c>
      <c r="M89" s="86" t="s">
        <v>122</v>
      </c>
      <c r="N89" s="68">
        <f t="shared" si="58"/>
        <v>32</v>
      </c>
      <c r="O89" s="85"/>
      <c r="P89" s="88"/>
      <c r="Q89" s="68" t="str">
        <f t="shared" si="59"/>
        <v>0</v>
      </c>
      <c r="R89" s="71"/>
      <c r="S89" s="88"/>
      <c r="T89" s="68" t="str">
        <f t="shared" si="60"/>
        <v>0</v>
      </c>
      <c r="V89" s="88"/>
      <c r="W89" s="68" t="str">
        <f t="shared" si="61"/>
        <v>0</v>
      </c>
      <c r="X89" s="1"/>
      <c r="Y89" s="88"/>
      <c r="Z89" s="87"/>
      <c r="AB89" s="37">
        <f t="shared" si="62"/>
        <v>32</v>
      </c>
    </row>
    <row r="90" spans="1:28" ht="12.75">
      <c r="A90" s="89"/>
      <c r="B90" s="68">
        <f t="shared" si="52"/>
        <v>8</v>
      </c>
      <c r="C90" s="86">
        <v>5</v>
      </c>
      <c r="D90" s="68">
        <f t="shared" si="53"/>
        <v>2</v>
      </c>
      <c r="E90" s="85"/>
      <c r="F90" s="86"/>
      <c r="G90" s="68" t="str">
        <f t="shared" si="54"/>
        <v>0</v>
      </c>
      <c r="H90" s="85"/>
      <c r="I90" s="101">
        <f t="shared" si="55"/>
        <v>0</v>
      </c>
      <c r="J90" s="101">
        <f t="shared" si="56"/>
        <v>0</v>
      </c>
      <c r="K90" s="87"/>
      <c r="L90" s="68" t="str">
        <f t="shared" si="57"/>
        <v>0</v>
      </c>
      <c r="M90" s="86" t="s">
        <v>122</v>
      </c>
      <c r="N90" s="68">
        <f t="shared" si="58"/>
        <v>32</v>
      </c>
      <c r="O90" s="85"/>
      <c r="P90" s="88"/>
      <c r="Q90" s="68" t="str">
        <f t="shared" si="59"/>
        <v>0</v>
      </c>
      <c r="R90" s="71"/>
      <c r="S90" s="88"/>
      <c r="T90" s="68" t="str">
        <f t="shared" si="60"/>
        <v>0</v>
      </c>
      <c r="V90" s="88"/>
      <c r="W90" s="68" t="str">
        <f t="shared" si="61"/>
        <v>0</v>
      </c>
      <c r="X90" s="1"/>
      <c r="Y90" s="88"/>
      <c r="Z90" s="87"/>
      <c r="AB90" s="37">
        <f t="shared" si="62"/>
        <v>34</v>
      </c>
    </row>
    <row r="91" spans="1:28" ht="12.75">
      <c r="A91" s="89"/>
      <c r="B91" s="68">
        <f t="shared" si="52"/>
        <v>8</v>
      </c>
      <c r="C91" s="86">
        <v>6</v>
      </c>
      <c r="D91" s="68">
        <f t="shared" si="53"/>
        <v>4</v>
      </c>
      <c r="E91" s="85"/>
      <c r="F91" s="86"/>
      <c r="G91" s="68" t="str">
        <f t="shared" si="54"/>
        <v>0</v>
      </c>
      <c r="H91" s="85"/>
      <c r="I91" s="101">
        <f t="shared" si="55"/>
        <v>0</v>
      </c>
      <c r="J91" s="101">
        <f t="shared" si="56"/>
        <v>0</v>
      </c>
      <c r="K91" s="87"/>
      <c r="L91" s="68" t="str">
        <f t="shared" si="57"/>
        <v>0</v>
      </c>
      <c r="M91" s="86" t="s">
        <v>122</v>
      </c>
      <c r="N91" s="68">
        <f t="shared" si="58"/>
        <v>32</v>
      </c>
      <c r="O91" s="85"/>
      <c r="P91" s="88"/>
      <c r="Q91" s="68" t="str">
        <f t="shared" si="59"/>
        <v>0</v>
      </c>
      <c r="R91" s="71"/>
      <c r="S91" s="88"/>
      <c r="T91" s="68" t="str">
        <f t="shared" si="60"/>
        <v>0</v>
      </c>
      <c r="V91" s="88"/>
      <c r="W91" s="68" t="str">
        <f t="shared" si="61"/>
        <v>0</v>
      </c>
      <c r="X91" s="1"/>
      <c r="Y91" s="88"/>
      <c r="Z91" s="87"/>
      <c r="AB91" s="37">
        <f t="shared" si="62"/>
        <v>36</v>
      </c>
    </row>
    <row r="92" spans="1:28" ht="12.75">
      <c r="A92" s="89"/>
      <c r="B92" s="68">
        <f t="shared" si="52"/>
        <v>8</v>
      </c>
      <c r="C92" s="86">
        <v>7</v>
      </c>
      <c r="D92" s="68">
        <f t="shared" si="53"/>
        <v>6</v>
      </c>
      <c r="E92" s="85"/>
      <c r="F92" s="86"/>
      <c r="G92" s="68" t="str">
        <f t="shared" si="54"/>
        <v>0</v>
      </c>
      <c r="H92" s="85"/>
      <c r="I92" s="101">
        <f t="shared" si="55"/>
        <v>0</v>
      </c>
      <c r="J92" s="101">
        <f t="shared" si="56"/>
        <v>0</v>
      </c>
      <c r="K92" s="87"/>
      <c r="L92" s="68" t="str">
        <f t="shared" si="57"/>
        <v>0</v>
      </c>
      <c r="M92" s="86" t="s">
        <v>122</v>
      </c>
      <c r="N92" s="68">
        <f t="shared" si="58"/>
        <v>32</v>
      </c>
      <c r="O92" s="85"/>
      <c r="P92" s="88"/>
      <c r="Q92" s="68" t="str">
        <f t="shared" si="59"/>
        <v>0</v>
      </c>
      <c r="R92" s="71"/>
      <c r="S92" s="88"/>
      <c r="T92" s="68" t="str">
        <f t="shared" si="60"/>
        <v>0</v>
      </c>
      <c r="V92" s="88"/>
      <c r="W92" s="68" t="str">
        <f t="shared" si="61"/>
        <v>0</v>
      </c>
      <c r="X92" s="1"/>
      <c r="Y92" s="88"/>
      <c r="Z92" s="87"/>
      <c r="AB92" s="37">
        <f t="shared" si="62"/>
        <v>38</v>
      </c>
    </row>
    <row r="93" spans="1:28" ht="12.75">
      <c r="A93" s="89"/>
      <c r="B93" s="68">
        <f t="shared" si="52"/>
        <v>9</v>
      </c>
      <c r="C93" s="86">
        <v>8</v>
      </c>
      <c r="D93" s="68">
        <f t="shared" si="53"/>
        <v>10</v>
      </c>
      <c r="E93" s="85"/>
      <c r="F93" s="86"/>
      <c r="G93" s="68" t="str">
        <f t="shared" si="54"/>
        <v>0</v>
      </c>
      <c r="H93" s="85"/>
      <c r="I93" s="101">
        <f t="shared" si="55"/>
        <v>0</v>
      </c>
      <c r="J93" s="101">
        <f t="shared" si="56"/>
        <v>0</v>
      </c>
      <c r="K93" s="87"/>
      <c r="L93" s="68" t="str">
        <f t="shared" si="57"/>
        <v>0</v>
      </c>
      <c r="M93" s="86" t="s">
        <v>122</v>
      </c>
      <c r="N93" s="68">
        <f t="shared" si="58"/>
        <v>32</v>
      </c>
      <c r="O93" s="85"/>
      <c r="P93" s="88"/>
      <c r="Q93" s="68" t="str">
        <f t="shared" si="59"/>
        <v>0</v>
      </c>
      <c r="R93" s="71"/>
      <c r="S93" s="88"/>
      <c r="T93" s="68" t="str">
        <f t="shared" si="60"/>
        <v>0</v>
      </c>
      <c r="V93" s="88"/>
      <c r="W93" s="68" t="str">
        <f t="shared" si="61"/>
        <v>0</v>
      </c>
      <c r="X93" s="1"/>
      <c r="Y93" s="88"/>
      <c r="Z93" s="87"/>
      <c r="AB93" s="37">
        <f t="shared" si="62"/>
        <v>42</v>
      </c>
    </row>
    <row r="98" spans="4:26" ht="12.75">
      <c r="D98" s="1" t="s">
        <v>4</v>
      </c>
      <c r="G98" s="1" t="s">
        <v>49</v>
      </c>
      <c r="K98" s="1" t="s">
        <v>38</v>
      </c>
      <c r="L98" s="1" t="s">
        <v>39</v>
      </c>
      <c r="N98" s="1" t="s">
        <v>40</v>
      </c>
      <c r="P98" s="27" t="s">
        <v>42</v>
      </c>
      <c r="Q98" s="1" t="s">
        <v>43</v>
      </c>
      <c r="R98" s="27"/>
      <c r="S98" s="27" t="s">
        <v>42</v>
      </c>
      <c r="T98" s="1" t="s">
        <v>43</v>
      </c>
      <c r="V98" s="27" t="s">
        <v>42</v>
      </c>
      <c r="W98" s="1" t="s">
        <v>43</v>
      </c>
      <c r="X98" s="1"/>
      <c r="Y98" s="27" t="s">
        <v>89</v>
      </c>
      <c r="Z98" s="1" t="s">
        <v>43</v>
      </c>
    </row>
    <row r="99" spans="1:28" ht="12.75">
      <c r="A99" s="61" t="s">
        <v>44</v>
      </c>
      <c r="B99" s="1" t="s">
        <v>33</v>
      </c>
      <c r="C99" s="1" t="s">
        <v>4</v>
      </c>
      <c r="D99" s="1" t="s">
        <v>41</v>
      </c>
      <c r="F99" s="1" t="s">
        <v>49</v>
      </c>
      <c r="G99" s="1" t="s">
        <v>41</v>
      </c>
      <c r="I99" s="24" t="s">
        <v>50</v>
      </c>
      <c r="J99" s="24" t="s">
        <v>34</v>
      </c>
      <c r="K99" s="1" t="s">
        <v>39</v>
      </c>
      <c r="L99" s="1" t="s">
        <v>41</v>
      </c>
      <c r="M99" s="1" t="s">
        <v>51</v>
      </c>
      <c r="N99" s="1" t="s">
        <v>41</v>
      </c>
      <c r="P99" s="27" t="s">
        <v>26</v>
      </c>
      <c r="Q99" s="1" t="s">
        <v>41</v>
      </c>
      <c r="R99" s="27"/>
      <c r="S99" s="27" t="s">
        <v>26</v>
      </c>
      <c r="T99" s="1" t="s">
        <v>41</v>
      </c>
      <c r="V99" s="27" t="s">
        <v>26</v>
      </c>
      <c r="W99" s="1" t="s">
        <v>41</v>
      </c>
      <c r="X99" s="1"/>
      <c r="Y99" s="27" t="s">
        <v>26</v>
      </c>
      <c r="Z99" s="1" t="s">
        <v>41</v>
      </c>
      <c r="AB99" s="3" t="s">
        <v>45</v>
      </c>
    </row>
    <row r="100" spans="1:28" ht="12.75">
      <c r="A100" s="89" t="s">
        <v>127</v>
      </c>
      <c r="B100" s="69">
        <f aca="true" t="shared" si="63" ref="B100:B105">SUM(C100)</f>
        <v>3</v>
      </c>
      <c r="C100" s="86">
        <v>3</v>
      </c>
      <c r="D100" s="68">
        <f>IF(C100="","0",VLOOKUP(C100,$C$4:$D$10,2))</f>
        <v>-1</v>
      </c>
      <c r="E100" s="85"/>
      <c r="F100" s="86"/>
      <c r="G100" s="68" t="str">
        <f>IF(F100="","0",VLOOKUP(F100,$F$4:$G$7,2))</f>
        <v>0</v>
      </c>
      <c r="H100" s="85"/>
      <c r="I100" s="101">
        <f aca="true" t="shared" si="64" ref="I100:I105">SUM(K100)/3</f>
        <v>0</v>
      </c>
      <c r="J100" s="101">
        <f>SUM(I100)*2</f>
        <v>0</v>
      </c>
      <c r="K100" s="87"/>
      <c r="L100" s="68" t="str">
        <f aca="true" t="shared" si="65" ref="L100:L123">IF(K100="","0",VLOOKUP(K100,$K$4:$L$13,2))</f>
        <v>0</v>
      </c>
      <c r="M100" s="86">
        <v>0.5</v>
      </c>
      <c r="N100" s="68">
        <f>IF(M100="","0",VLOOKUP(M100,$M$4:$N$13,2))</f>
        <v>2</v>
      </c>
      <c r="O100" s="85"/>
      <c r="P100" s="88"/>
      <c r="Q100" s="68" t="str">
        <f>IF(P100="","0",VLOOKUP(P100,$P$4:$Q$20,2))</f>
        <v>0</v>
      </c>
      <c r="R100" s="71"/>
      <c r="S100" s="88"/>
      <c r="T100" s="68" t="str">
        <f>IF(S100="","0",VLOOKUP(S100,$P$4:$Q$20,2))</f>
        <v>0</v>
      </c>
      <c r="V100" s="88"/>
      <c r="W100" s="68" t="str">
        <f>IF(V100="","0",VLOOKUP(V100,$P$4:$Q$20,2))</f>
        <v>0</v>
      </c>
      <c r="X100" s="1"/>
      <c r="Y100" s="88"/>
      <c r="Z100" s="87"/>
      <c r="AB100" s="37">
        <f aca="true" t="shared" si="66" ref="AB100:AB105">SUM(D100+G100+L100+N100+Q100+T100+W100+Z100)</f>
        <v>1</v>
      </c>
    </row>
    <row r="101" spans="1:28" ht="12.75">
      <c r="A101" s="89" t="s">
        <v>127</v>
      </c>
      <c r="B101" s="69">
        <f t="shared" si="63"/>
        <v>3</v>
      </c>
      <c r="C101" s="86">
        <v>3</v>
      </c>
      <c r="D101" s="68">
        <f>IF(C101="","0",VLOOKUP(C101,$C$4:$D$10,2))</f>
        <v>-1</v>
      </c>
      <c r="E101" s="85"/>
      <c r="F101" s="86"/>
      <c r="G101" s="68" t="str">
        <f>IF(F101="","0",VLOOKUP(F101,$F$4:$G$7,2))</f>
        <v>0</v>
      </c>
      <c r="H101" s="85"/>
      <c r="I101" s="101">
        <f t="shared" si="64"/>
        <v>0</v>
      </c>
      <c r="J101" s="101">
        <f>SUM(I101)*2</f>
        <v>0</v>
      </c>
      <c r="K101" s="87"/>
      <c r="L101" s="68" t="str">
        <f t="shared" si="65"/>
        <v>0</v>
      </c>
      <c r="M101" s="86">
        <v>1</v>
      </c>
      <c r="N101" s="68">
        <f>IF(M101="","0",VLOOKUP(M101,$M$4:$N$13,2))</f>
        <v>3</v>
      </c>
      <c r="O101" s="85"/>
      <c r="P101" s="88"/>
      <c r="Q101" s="68" t="str">
        <f>IF(P101="","0",VLOOKUP(P101,$P$4:$Q$20,2))</f>
        <v>0</v>
      </c>
      <c r="R101" s="71"/>
      <c r="S101" s="88"/>
      <c r="T101" s="68" t="str">
        <f>IF(S101="","0",VLOOKUP(S101,$P$4:$Q$20,2))</f>
        <v>0</v>
      </c>
      <c r="V101" s="88"/>
      <c r="W101" s="68" t="str">
        <f>IF(V101="","0",VLOOKUP(V101,$P$4:$Q$20,2))</f>
        <v>0</v>
      </c>
      <c r="X101" s="1"/>
      <c r="Y101" s="88"/>
      <c r="Z101" s="87"/>
      <c r="AB101" s="37">
        <f t="shared" si="66"/>
        <v>2</v>
      </c>
    </row>
    <row r="102" spans="1:28" ht="12.75">
      <c r="A102" s="89" t="s">
        <v>127</v>
      </c>
      <c r="B102" s="69">
        <f t="shared" si="63"/>
        <v>3</v>
      </c>
      <c r="C102" s="86">
        <v>3</v>
      </c>
      <c r="D102" s="68">
        <f aca="true" t="shared" si="67" ref="D102:D111">IF(C102="","0",VLOOKUP(C102,$C$4:$D$10,2))</f>
        <v>-1</v>
      </c>
      <c r="E102" s="85"/>
      <c r="F102" s="86"/>
      <c r="G102" s="68" t="str">
        <f aca="true" t="shared" si="68" ref="G102:G111">IF(F102="","0",VLOOKUP(F102,$F$4:$G$7,2))</f>
        <v>0</v>
      </c>
      <c r="H102" s="85"/>
      <c r="I102" s="101">
        <f t="shared" si="64"/>
        <v>0</v>
      </c>
      <c r="J102" s="101">
        <f aca="true" t="shared" si="69" ref="J102:J111">SUM(I102)*2</f>
        <v>0</v>
      </c>
      <c r="K102" s="87"/>
      <c r="L102" s="68" t="str">
        <f t="shared" si="65"/>
        <v>0</v>
      </c>
      <c r="M102" s="86">
        <v>1.5</v>
      </c>
      <c r="N102" s="68">
        <f aca="true" t="shared" si="70" ref="N102:N111">IF(M102="","0",VLOOKUP(M102,$M$4:$N$13,2))</f>
        <v>4</v>
      </c>
      <c r="O102" s="85"/>
      <c r="P102" s="88"/>
      <c r="Q102" s="68" t="str">
        <f aca="true" t="shared" si="71" ref="Q102:Q111">IF(P102="","0",VLOOKUP(P102,$P$4:$Q$20,2))</f>
        <v>0</v>
      </c>
      <c r="R102" s="71"/>
      <c r="S102" s="88"/>
      <c r="T102" s="68" t="str">
        <f aca="true" t="shared" si="72" ref="T102:T111">IF(S102="","0",VLOOKUP(S102,$P$4:$Q$20,2))</f>
        <v>0</v>
      </c>
      <c r="V102" s="88"/>
      <c r="W102" s="68" t="str">
        <f aca="true" t="shared" si="73" ref="W102:W111">IF(V102="","0",VLOOKUP(V102,$P$4:$Q$20,2))</f>
        <v>0</v>
      </c>
      <c r="X102" s="1"/>
      <c r="Y102" s="88"/>
      <c r="Z102" s="87"/>
      <c r="AB102" s="37">
        <f t="shared" si="66"/>
        <v>3</v>
      </c>
    </row>
    <row r="103" spans="1:28" ht="12.75">
      <c r="A103" s="89" t="s">
        <v>127</v>
      </c>
      <c r="B103" s="69">
        <f t="shared" si="63"/>
        <v>3</v>
      </c>
      <c r="C103" s="86">
        <v>3</v>
      </c>
      <c r="D103" s="68">
        <f t="shared" si="67"/>
        <v>-1</v>
      </c>
      <c r="E103" s="85"/>
      <c r="F103" s="86"/>
      <c r="G103" s="68" t="str">
        <f t="shared" si="68"/>
        <v>0</v>
      </c>
      <c r="H103" s="85"/>
      <c r="I103" s="101">
        <f t="shared" si="64"/>
        <v>0</v>
      </c>
      <c r="J103" s="101">
        <f t="shared" si="69"/>
        <v>0</v>
      </c>
      <c r="K103" s="87"/>
      <c r="L103" s="68" t="str">
        <f t="shared" si="65"/>
        <v>0</v>
      </c>
      <c r="M103" s="86">
        <v>2</v>
      </c>
      <c r="N103" s="68">
        <f t="shared" si="70"/>
        <v>6</v>
      </c>
      <c r="O103" s="85"/>
      <c r="P103" s="88"/>
      <c r="Q103" s="68" t="str">
        <f t="shared" si="71"/>
        <v>0</v>
      </c>
      <c r="R103" s="71"/>
      <c r="S103" s="88"/>
      <c r="T103" s="68" t="str">
        <f t="shared" si="72"/>
        <v>0</v>
      </c>
      <c r="V103" s="88"/>
      <c r="W103" s="68" t="str">
        <f t="shared" si="73"/>
        <v>0</v>
      </c>
      <c r="X103" s="1"/>
      <c r="Y103" s="88"/>
      <c r="Z103" s="87"/>
      <c r="AB103" s="37">
        <f t="shared" si="66"/>
        <v>5</v>
      </c>
    </row>
    <row r="104" spans="1:28" ht="12.75">
      <c r="A104" s="89" t="s">
        <v>127</v>
      </c>
      <c r="B104" s="69">
        <f t="shared" si="63"/>
        <v>3</v>
      </c>
      <c r="C104" s="86">
        <v>3</v>
      </c>
      <c r="D104" s="68">
        <f t="shared" si="67"/>
        <v>-1</v>
      </c>
      <c r="E104" s="85"/>
      <c r="F104" s="86"/>
      <c r="G104" s="68" t="str">
        <f t="shared" si="68"/>
        <v>0</v>
      </c>
      <c r="H104" s="85"/>
      <c r="I104" s="101">
        <f t="shared" si="64"/>
        <v>0</v>
      </c>
      <c r="J104" s="101">
        <f t="shared" si="69"/>
        <v>0</v>
      </c>
      <c r="K104" s="87"/>
      <c r="L104" s="68" t="str">
        <f t="shared" si="65"/>
        <v>0</v>
      </c>
      <c r="M104" s="86">
        <v>2.5</v>
      </c>
      <c r="N104" s="68">
        <f t="shared" si="70"/>
        <v>9</v>
      </c>
      <c r="O104" s="85"/>
      <c r="P104" s="88"/>
      <c r="Q104" s="68" t="str">
        <f t="shared" si="71"/>
        <v>0</v>
      </c>
      <c r="R104" s="71"/>
      <c r="S104" s="88"/>
      <c r="T104" s="68" t="str">
        <f t="shared" si="72"/>
        <v>0</v>
      </c>
      <c r="V104" s="88"/>
      <c r="W104" s="68" t="str">
        <f t="shared" si="73"/>
        <v>0</v>
      </c>
      <c r="X104" s="1"/>
      <c r="Y104" s="88"/>
      <c r="Z104" s="87"/>
      <c r="AB104" s="37">
        <f t="shared" si="66"/>
        <v>8</v>
      </c>
    </row>
    <row r="105" spans="1:28" ht="12.75">
      <c r="A105" s="89" t="s">
        <v>127</v>
      </c>
      <c r="B105" s="69">
        <f t="shared" si="63"/>
        <v>3</v>
      </c>
      <c r="C105" s="86">
        <v>3</v>
      </c>
      <c r="D105" s="68">
        <f t="shared" si="67"/>
        <v>-1</v>
      </c>
      <c r="E105" s="85"/>
      <c r="F105" s="86"/>
      <c r="G105" s="68" t="str">
        <f t="shared" si="68"/>
        <v>0</v>
      </c>
      <c r="H105" s="85"/>
      <c r="I105" s="101">
        <f t="shared" si="64"/>
        <v>0</v>
      </c>
      <c r="J105" s="101">
        <f t="shared" si="69"/>
        <v>0</v>
      </c>
      <c r="K105" s="87"/>
      <c r="L105" s="68" t="str">
        <f t="shared" si="65"/>
        <v>0</v>
      </c>
      <c r="M105" s="86">
        <v>3</v>
      </c>
      <c r="N105" s="68">
        <f t="shared" si="70"/>
        <v>12</v>
      </c>
      <c r="O105" s="85"/>
      <c r="P105" s="88"/>
      <c r="Q105" s="68" t="str">
        <f t="shared" si="71"/>
        <v>0</v>
      </c>
      <c r="R105" s="71"/>
      <c r="S105" s="88"/>
      <c r="T105" s="68" t="str">
        <f t="shared" si="72"/>
        <v>0</v>
      </c>
      <c r="V105" s="88"/>
      <c r="W105" s="68" t="str">
        <f t="shared" si="73"/>
        <v>0</v>
      </c>
      <c r="X105" s="1"/>
      <c r="Y105" s="88"/>
      <c r="Z105" s="87"/>
      <c r="AB105" s="37">
        <f t="shared" si="66"/>
        <v>11</v>
      </c>
    </row>
    <row r="106" spans="1:28" ht="12.75">
      <c r="A106" s="89" t="s">
        <v>127</v>
      </c>
      <c r="B106" s="69">
        <f aca="true" t="shared" si="74" ref="B106:B123">SUM(C106)</f>
        <v>4</v>
      </c>
      <c r="C106" s="86">
        <v>4</v>
      </c>
      <c r="D106" s="68">
        <f>IF(C106="","0",VLOOKUP(C106,$C$4:$D$10,2))</f>
        <v>0</v>
      </c>
      <c r="E106" s="85"/>
      <c r="F106" s="86"/>
      <c r="G106" s="68" t="str">
        <f>IF(F106="","0",VLOOKUP(F106,$F$4:$G$7,2))</f>
        <v>0</v>
      </c>
      <c r="H106" s="85"/>
      <c r="I106" s="101">
        <f aca="true" t="shared" si="75" ref="I106:I123">SUM(K106)/3</f>
        <v>0</v>
      </c>
      <c r="J106" s="101">
        <f>SUM(I106)*2</f>
        <v>0</v>
      </c>
      <c r="K106" s="87"/>
      <c r="L106" s="68" t="str">
        <f t="shared" si="65"/>
        <v>0</v>
      </c>
      <c r="M106" s="86">
        <v>0.5</v>
      </c>
      <c r="N106" s="68">
        <f>IF(M106="","0",VLOOKUP(M106,$M$4:$N$13,2))</f>
        <v>2</v>
      </c>
      <c r="O106" s="85"/>
      <c r="P106" s="88"/>
      <c r="Q106" s="68" t="str">
        <f>IF(P106="","0",VLOOKUP(P106,$P$4:$Q$20,2))</f>
        <v>0</v>
      </c>
      <c r="R106" s="71"/>
      <c r="S106" s="88"/>
      <c r="T106" s="68" t="str">
        <f>IF(S106="","0",VLOOKUP(S106,$P$4:$Q$20,2))</f>
        <v>0</v>
      </c>
      <c r="V106" s="88"/>
      <c r="W106" s="68" t="str">
        <f>IF(V106="","0",VLOOKUP(V106,$P$4:$Q$20,2))</f>
        <v>0</v>
      </c>
      <c r="X106" s="1"/>
      <c r="Y106" s="88"/>
      <c r="Z106" s="87"/>
      <c r="AB106" s="37">
        <f aca="true" t="shared" si="76" ref="AB106:AB123">SUM(D106+G106+L106+N106+Q106+T106+W106+Z106)</f>
        <v>2</v>
      </c>
    </row>
    <row r="107" spans="1:28" ht="12.75">
      <c r="A107" s="89" t="s">
        <v>127</v>
      </c>
      <c r="B107" s="69">
        <f t="shared" si="74"/>
        <v>4</v>
      </c>
      <c r="C107" s="86">
        <v>4</v>
      </c>
      <c r="D107" s="68">
        <f>IF(C107="","0",VLOOKUP(C107,$C$4:$D$10,2))</f>
        <v>0</v>
      </c>
      <c r="E107" s="85"/>
      <c r="F107" s="86"/>
      <c r="G107" s="68" t="str">
        <f>IF(F107="","0",VLOOKUP(F107,$F$4:$G$7,2))</f>
        <v>0</v>
      </c>
      <c r="H107" s="85"/>
      <c r="I107" s="101">
        <f t="shared" si="75"/>
        <v>0</v>
      </c>
      <c r="J107" s="101">
        <f>SUM(I107)*2</f>
        <v>0</v>
      </c>
      <c r="K107" s="87"/>
      <c r="L107" s="68" t="str">
        <f t="shared" si="65"/>
        <v>0</v>
      </c>
      <c r="M107" s="86">
        <v>1</v>
      </c>
      <c r="N107" s="68">
        <f>IF(M107="","0",VLOOKUP(M107,$M$4:$N$13,2))</f>
        <v>3</v>
      </c>
      <c r="O107" s="85"/>
      <c r="P107" s="88"/>
      <c r="Q107" s="68" t="str">
        <f>IF(P107="","0",VLOOKUP(P107,$P$4:$Q$20,2))</f>
        <v>0</v>
      </c>
      <c r="R107" s="71"/>
      <c r="S107" s="88"/>
      <c r="T107" s="68" t="str">
        <f>IF(S107="","0",VLOOKUP(S107,$P$4:$Q$20,2))</f>
        <v>0</v>
      </c>
      <c r="V107" s="88"/>
      <c r="W107" s="68" t="str">
        <f>IF(V107="","0",VLOOKUP(V107,$P$4:$Q$20,2))</f>
        <v>0</v>
      </c>
      <c r="X107" s="1"/>
      <c r="Y107" s="88"/>
      <c r="Z107" s="87"/>
      <c r="AB107" s="37">
        <f t="shared" si="76"/>
        <v>3</v>
      </c>
    </row>
    <row r="108" spans="1:28" ht="12.75">
      <c r="A108" s="89" t="s">
        <v>127</v>
      </c>
      <c r="B108" s="69">
        <f t="shared" si="74"/>
        <v>4</v>
      </c>
      <c r="C108" s="86">
        <v>4</v>
      </c>
      <c r="D108" s="68">
        <f t="shared" si="67"/>
        <v>0</v>
      </c>
      <c r="E108" s="85"/>
      <c r="F108" s="86"/>
      <c r="G108" s="68" t="str">
        <f t="shared" si="68"/>
        <v>0</v>
      </c>
      <c r="H108" s="85"/>
      <c r="I108" s="101">
        <f t="shared" si="75"/>
        <v>0</v>
      </c>
      <c r="J108" s="101">
        <f t="shared" si="69"/>
        <v>0</v>
      </c>
      <c r="K108" s="87"/>
      <c r="L108" s="68" t="str">
        <f t="shared" si="65"/>
        <v>0</v>
      </c>
      <c r="M108" s="86">
        <v>1.5</v>
      </c>
      <c r="N108" s="68">
        <f t="shared" si="70"/>
        <v>4</v>
      </c>
      <c r="O108" s="85"/>
      <c r="P108" s="88"/>
      <c r="Q108" s="68" t="str">
        <f t="shared" si="71"/>
        <v>0</v>
      </c>
      <c r="R108" s="71"/>
      <c r="S108" s="88"/>
      <c r="T108" s="68" t="str">
        <f t="shared" si="72"/>
        <v>0</v>
      </c>
      <c r="V108" s="88"/>
      <c r="W108" s="68" t="str">
        <f t="shared" si="73"/>
        <v>0</v>
      </c>
      <c r="X108" s="1"/>
      <c r="Y108" s="88"/>
      <c r="Z108" s="87"/>
      <c r="AB108" s="37">
        <f t="shared" si="76"/>
        <v>4</v>
      </c>
    </row>
    <row r="109" spans="1:28" ht="12.75">
      <c r="A109" s="89" t="s">
        <v>127</v>
      </c>
      <c r="B109" s="69">
        <f t="shared" si="74"/>
        <v>4</v>
      </c>
      <c r="C109" s="86">
        <v>4</v>
      </c>
      <c r="D109" s="68">
        <f t="shared" si="67"/>
        <v>0</v>
      </c>
      <c r="E109" s="85"/>
      <c r="F109" s="86"/>
      <c r="G109" s="68" t="str">
        <f t="shared" si="68"/>
        <v>0</v>
      </c>
      <c r="H109" s="85"/>
      <c r="I109" s="101">
        <f t="shared" si="75"/>
        <v>0</v>
      </c>
      <c r="J109" s="101">
        <f t="shared" si="69"/>
        <v>0</v>
      </c>
      <c r="K109" s="87"/>
      <c r="L109" s="68" t="str">
        <f t="shared" si="65"/>
        <v>0</v>
      </c>
      <c r="M109" s="86">
        <v>2</v>
      </c>
      <c r="N109" s="68">
        <f t="shared" si="70"/>
        <v>6</v>
      </c>
      <c r="O109" s="85"/>
      <c r="P109" s="88"/>
      <c r="Q109" s="68" t="str">
        <f t="shared" si="71"/>
        <v>0</v>
      </c>
      <c r="R109" s="71"/>
      <c r="S109" s="88"/>
      <c r="T109" s="68" t="str">
        <f t="shared" si="72"/>
        <v>0</v>
      </c>
      <c r="V109" s="88"/>
      <c r="W109" s="68" t="str">
        <f t="shared" si="73"/>
        <v>0</v>
      </c>
      <c r="X109" s="1"/>
      <c r="Y109" s="88"/>
      <c r="Z109" s="87"/>
      <c r="AB109" s="37">
        <f t="shared" si="76"/>
        <v>6</v>
      </c>
    </row>
    <row r="110" spans="1:28" ht="12.75">
      <c r="A110" s="89" t="s">
        <v>127</v>
      </c>
      <c r="B110" s="69">
        <f t="shared" si="74"/>
        <v>4</v>
      </c>
      <c r="C110" s="86">
        <v>4</v>
      </c>
      <c r="D110" s="68">
        <f t="shared" si="67"/>
        <v>0</v>
      </c>
      <c r="E110" s="85"/>
      <c r="F110" s="86"/>
      <c r="G110" s="68" t="str">
        <f t="shared" si="68"/>
        <v>0</v>
      </c>
      <c r="H110" s="85"/>
      <c r="I110" s="101">
        <f t="shared" si="75"/>
        <v>0</v>
      </c>
      <c r="J110" s="101">
        <f t="shared" si="69"/>
        <v>0</v>
      </c>
      <c r="K110" s="87"/>
      <c r="L110" s="68" t="str">
        <f t="shared" si="65"/>
        <v>0</v>
      </c>
      <c r="M110" s="86">
        <v>2.5</v>
      </c>
      <c r="N110" s="68">
        <f t="shared" si="70"/>
        <v>9</v>
      </c>
      <c r="O110" s="85"/>
      <c r="P110" s="88"/>
      <c r="Q110" s="68" t="str">
        <f t="shared" si="71"/>
        <v>0</v>
      </c>
      <c r="R110" s="71"/>
      <c r="S110" s="88"/>
      <c r="T110" s="68" t="str">
        <f t="shared" si="72"/>
        <v>0</v>
      </c>
      <c r="V110" s="88"/>
      <c r="W110" s="68" t="str">
        <f t="shared" si="73"/>
        <v>0</v>
      </c>
      <c r="X110" s="1"/>
      <c r="Y110" s="88"/>
      <c r="Z110" s="87"/>
      <c r="AB110" s="37">
        <f t="shared" si="76"/>
        <v>9</v>
      </c>
    </row>
    <row r="111" spans="1:28" ht="12.75">
      <c r="A111" s="89" t="s">
        <v>127</v>
      </c>
      <c r="B111" s="69">
        <f t="shared" si="74"/>
        <v>4</v>
      </c>
      <c r="C111" s="86">
        <v>4</v>
      </c>
      <c r="D111" s="68">
        <f t="shared" si="67"/>
        <v>0</v>
      </c>
      <c r="E111" s="85"/>
      <c r="F111" s="86"/>
      <c r="G111" s="68" t="str">
        <f t="shared" si="68"/>
        <v>0</v>
      </c>
      <c r="H111" s="85"/>
      <c r="I111" s="101">
        <f t="shared" si="75"/>
        <v>0</v>
      </c>
      <c r="J111" s="101">
        <f t="shared" si="69"/>
        <v>0</v>
      </c>
      <c r="K111" s="87"/>
      <c r="L111" s="68" t="str">
        <f t="shared" si="65"/>
        <v>0</v>
      </c>
      <c r="M111" s="86">
        <v>3</v>
      </c>
      <c r="N111" s="68">
        <f t="shared" si="70"/>
        <v>12</v>
      </c>
      <c r="O111" s="85"/>
      <c r="P111" s="88"/>
      <c r="Q111" s="68" t="str">
        <f t="shared" si="71"/>
        <v>0</v>
      </c>
      <c r="R111" s="71"/>
      <c r="S111" s="88"/>
      <c r="T111" s="68" t="str">
        <f t="shared" si="72"/>
        <v>0</v>
      </c>
      <c r="V111" s="88"/>
      <c r="W111" s="68" t="str">
        <f t="shared" si="73"/>
        <v>0</v>
      </c>
      <c r="X111" s="1"/>
      <c r="Y111" s="88"/>
      <c r="Z111" s="87"/>
      <c r="AB111" s="37">
        <f t="shared" si="76"/>
        <v>12</v>
      </c>
    </row>
    <row r="112" spans="1:28" ht="12.75">
      <c r="A112" s="89" t="s">
        <v>127</v>
      </c>
      <c r="B112" s="69">
        <f t="shared" si="74"/>
        <v>5</v>
      </c>
      <c r="C112" s="86">
        <v>5</v>
      </c>
      <c r="D112" s="68">
        <f aca="true" t="shared" si="77" ref="D112:D123">IF(C112="","0",VLOOKUP(C112,$C$4:$D$10,2))</f>
        <v>2</v>
      </c>
      <c r="E112" s="85"/>
      <c r="F112" s="86"/>
      <c r="G112" s="68" t="str">
        <f aca="true" t="shared" si="78" ref="G112:G123">IF(F112="","0",VLOOKUP(F112,$F$4:$G$7,2))</f>
        <v>0</v>
      </c>
      <c r="H112" s="85"/>
      <c r="I112" s="101">
        <f t="shared" si="75"/>
        <v>0</v>
      </c>
      <c r="J112" s="101">
        <f aca="true" t="shared" si="79" ref="J112:J123">SUM(I112)*2</f>
        <v>0</v>
      </c>
      <c r="K112" s="87"/>
      <c r="L112" s="68" t="str">
        <f t="shared" si="65"/>
        <v>0</v>
      </c>
      <c r="M112" s="86">
        <v>0.5</v>
      </c>
      <c r="N112" s="68">
        <f aca="true" t="shared" si="80" ref="N112:N123">IF(M112="","0",VLOOKUP(M112,$M$4:$N$13,2))</f>
        <v>2</v>
      </c>
      <c r="O112" s="85"/>
      <c r="P112" s="88"/>
      <c r="Q112" s="68" t="str">
        <f aca="true" t="shared" si="81" ref="Q112:Q123">IF(P112="","0",VLOOKUP(P112,$P$4:$Q$20,2))</f>
        <v>0</v>
      </c>
      <c r="R112" s="71"/>
      <c r="S112" s="88"/>
      <c r="T112" s="68" t="str">
        <f aca="true" t="shared" si="82" ref="T112:T123">IF(S112="","0",VLOOKUP(S112,$P$4:$Q$20,2))</f>
        <v>0</v>
      </c>
      <c r="V112" s="88"/>
      <c r="W112" s="68" t="str">
        <f aca="true" t="shared" si="83" ref="W112:W123">IF(V112="","0",VLOOKUP(V112,$P$4:$Q$20,2))</f>
        <v>0</v>
      </c>
      <c r="X112" s="1"/>
      <c r="Y112" s="88"/>
      <c r="Z112" s="87"/>
      <c r="AB112" s="37">
        <f t="shared" si="76"/>
        <v>4</v>
      </c>
    </row>
    <row r="113" spans="1:28" ht="12.75">
      <c r="A113" s="89" t="s">
        <v>127</v>
      </c>
      <c r="B113" s="69">
        <f t="shared" si="74"/>
        <v>5</v>
      </c>
      <c r="C113" s="86">
        <v>5</v>
      </c>
      <c r="D113" s="68">
        <f t="shared" si="77"/>
        <v>2</v>
      </c>
      <c r="E113" s="85"/>
      <c r="F113" s="86"/>
      <c r="G113" s="68" t="str">
        <f t="shared" si="78"/>
        <v>0</v>
      </c>
      <c r="H113" s="85"/>
      <c r="I113" s="101">
        <f t="shared" si="75"/>
        <v>0</v>
      </c>
      <c r="J113" s="101">
        <f t="shared" si="79"/>
        <v>0</v>
      </c>
      <c r="K113" s="87"/>
      <c r="L113" s="68" t="str">
        <f t="shared" si="65"/>
        <v>0</v>
      </c>
      <c r="M113" s="86">
        <v>1</v>
      </c>
      <c r="N113" s="68">
        <f t="shared" si="80"/>
        <v>3</v>
      </c>
      <c r="O113" s="85"/>
      <c r="P113" s="88"/>
      <c r="Q113" s="68" t="str">
        <f t="shared" si="81"/>
        <v>0</v>
      </c>
      <c r="R113" s="71"/>
      <c r="S113" s="88"/>
      <c r="T113" s="68" t="str">
        <f t="shared" si="82"/>
        <v>0</v>
      </c>
      <c r="V113" s="88"/>
      <c r="W113" s="68" t="str">
        <f t="shared" si="83"/>
        <v>0</v>
      </c>
      <c r="X113" s="1"/>
      <c r="Y113" s="88"/>
      <c r="Z113" s="87"/>
      <c r="AB113" s="37">
        <f t="shared" si="76"/>
        <v>5</v>
      </c>
    </row>
    <row r="114" spans="1:28" ht="12.75">
      <c r="A114" s="89" t="s">
        <v>127</v>
      </c>
      <c r="B114" s="69">
        <f t="shared" si="74"/>
        <v>5</v>
      </c>
      <c r="C114" s="86">
        <v>5</v>
      </c>
      <c r="D114" s="68">
        <f t="shared" si="77"/>
        <v>2</v>
      </c>
      <c r="E114" s="85"/>
      <c r="F114" s="86"/>
      <c r="G114" s="68" t="str">
        <f t="shared" si="78"/>
        <v>0</v>
      </c>
      <c r="H114" s="85"/>
      <c r="I114" s="101">
        <f t="shared" si="75"/>
        <v>0</v>
      </c>
      <c r="J114" s="101">
        <f t="shared" si="79"/>
        <v>0</v>
      </c>
      <c r="K114" s="87"/>
      <c r="L114" s="68" t="str">
        <f t="shared" si="65"/>
        <v>0</v>
      </c>
      <c r="M114" s="86">
        <v>1.5</v>
      </c>
      <c r="N114" s="68">
        <f t="shared" si="80"/>
        <v>4</v>
      </c>
      <c r="O114" s="85"/>
      <c r="P114" s="88"/>
      <c r="Q114" s="68" t="str">
        <f t="shared" si="81"/>
        <v>0</v>
      </c>
      <c r="R114" s="71"/>
      <c r="S114" s="88"/>
      <c r="T114" s="68" t="str">
        <f t="shared" si="82"/>
        <v>0</v>
      </c>
      <c r="V114" s="88"/>
      <c r="W114" s="68" t="str">
        <f t="shared" si="83"/>
        <v>0</v>
      </c>
      <c r="X114" s="1"/>
      <c r="Y114" s="88"/>
      <c r="Z114" s="87"/>
      <c r="AB114" s="37">
        <f t="shared" si="76"/>
        <v>6</v>
      </c>
    </row>
    <row r="115" spans="1:28" ht="12.75">
      <c r="A115" s="89" t="s">
        <v>127</v>
      </c>
      <c r="B115" s="69">
        <f t="shared" si="74"/>
        <v>5</v>
      </c>
      <c r="C115" s="86">
        <v>5</v>
      </c>
      <c r="D115" s="68">
        <f t="shared" si="77"/>
        <v>2</v>
      </c>
      <c r="E115" s="85"/>
      <c r="F115" s="86"/>
      <c r="G115" s="68" t="str">
        <f t="shared" si="78"/>
        <v>0</v>
      </c>
      <c r="H115" s="85"/>
      <c r="I115" s="101">
        <f t="shared" si="75"/>
        <v>0</v>
      </c>
      <c r="J115" s="101">
        <f t="shared" si="79"/>
        <v>0</v>
      </c>
      <c r="K115" s="87"/>
      <c r="L115" s="68" t="str">
        <f t="shared" si="65"/>
        <v>0</v>
      </c>
      <c r="M115" s="86">
        <v>2</v>
      </c>
      <c r="N115" s="68">
        <f t="shared" si="80"/>
        <v>6</v>
      </c>
      <c r="O115" s="85"/>
      <c r="P115" s="88"/>
      <c r="Q115" s="68" t="str">
        <f t="shared" si="81"/>
        <v>0</v>
      </c>
      <c r="R115" s="71"/>
      <c r="S115" s="88"/>
      <c r="T115" s="68" t="str">
        <f t="shared" si="82"/>
        <v>0</v>
      </c>
      <c r="V115" s="88"/>
      <c r="W115" s="68" t="str">
        <f t="shared" si="83"/>
        <v>0</v>
      </c>
      <c r="X115" s="1"/>
      <c r="Y115" s="88"/>
      <c r="Z115" s="87"/>
      <c r="AB115" s="37">
        <f t="shared" si="76"/>
        <v>8</v>
      </c>
    </row>
    <row r="116" spans="1:28" ht="12.75">
      <c r="A116" s="89" t="s">
        <v>127</v>
      </c>
      <c r="B116" s="69">
        <f t="shared" si="74"/>
        <v>5</v>
      </c>
      <c r="C116" s="86">
        <v>5</v>
      </c>
      <c r="D116" s="68">
        <f t="shared" si="77"/>
        <v>2</v>
      </c>
      <c r="E116" s="85"/>
      <c r="F116" s="86"/>
      <c r="G116" s="68" t="str">
        <f t="shared" si="78"/>
        <v>0</v>
      </c>
      <c r="H116" s="85"/>
      <c r="I116" s="101">
        <f t="shared" si="75"/>
        <v>0</v>
      </c>
      <c r="J116" s="101">
        <f t="shared" si="79"/>
        <v>0</v>
      </c>
      <c r="K116" s="87"/>
      <c r="L116" s="68" t="str">
        <f t="shared" si="65"/>
        <v>0</v>
      </c>
      <c r="M116" s="86">
        <v>2.5</v>
      </c>
      <c r="N116" s="68">
        <f t="shared" si="80"/>
        <v>9</v>
      </c>
      <c r="O116" s="85"/>
      <c r="P116" s="88"/>
      <c r="Q116" s="68" t="str">
        <f t="shared" si="81"/>
        <v>0</v>
      </c>
      <c r="R116" s="71"/>
      <c r="S116" s="88"/>
      <c r="T116" s="68" t="str">
        <f t="shared" si="82"/>
        <v>0</v>
      </c>
      <c r="V116" s="88"/>
      <c r="W116" s="68" t="str">
        <f t="shared" si="83"/>
        <v>0</v>
      </c>
      <c r="X116" s="1"/>
      <c r="Y116" s="88"/>
      <c r="Z116" s="87"/>
      <c r="AB116" s="37">
        <f t="shared" si="76"/>
        <v>11</v>
      </c>
    </row>
    <row r="117" spans="1:28" ht="12.75">
      <c r="A117" s="89" t="s">
        <v>127</v>
      </c>
      <c r="B117" s="69">
        <f t="shared" si="74"/>
        <v>5</v>
      </c>
      <c r="C117" s="86">
        <v>5</v>
      </c>
      <c r="D117" s="68">
        <f t="shared" si="77"/>
        <v>2</v>
      </c>
      <c r="E117" s="85"/>
      <c r="F117" s="86"/>
      <c r="G117" s="68" t="str">
        <f t="shared" si="78"/>
        <v>0</v>
      </c>
      <c r="H117" s="85"/>
      <c r="I117" s="101">
        <f t="shared" si="75"/>
        <v>0</v>
      </c>
      <c r="J117" s="101">
        <f t="shared" si="79"/>
        <v>0</v>
      </c>
      <c r="K117" s="87"/>
      <c r="L117" s="68" t="str">
        <f t="shared" si="65"/>
        <v>0</v>
      </c>
      <c r="M117" s="86">
        <v>3</v>
      </c>
      <c r="N117" s="68">
        <f t="shared" si="80"/>
        <v>12</v>
      </c>
      <c r="O117" s="85"/>
      <c r="P117" s="88"/>
      <c r="Q117" s="68" t="str">
        <f t="shared" si="81"/>
        <v>0</v>
      </c>
      <c r="R117" s="71"/>
      <c r="S117" s="88"/>
      <c r="T117" s="68" t="str">
        <f t="shared" si="82"/>
        <v>0</v>
      </c>
      <c r="V117" s="88"/>
      <c r="W117" s="68" t="str">
        <f t="shared" si="83"/>
        <v>0</v>
      </c>
      <c r="X117" s="1"/>
      <c r="Y117" s="88"/>
      <c r="Z117" s="87"/>
      <c r="AB117" s="37">
        <f t="shared" si="76"/>
        <v>14</v>
      </c>
    </row>
    <row r="118" spans="1:28" ht="12.75">
      <c r="A118" s="89" t="s">
        <v>127</v>
      </c>
      <c r="B118" s="69">
        <f t="shared" si="74"/>
        <v>6</v>
      </c>
      <c r="C118" s="86">
        <v>6</v>
      </c>
      <c r="D118" s="68">
        <f t="shared" si="77"/>
        <v>4</v>
      </c>
      <c r="E118" s="85"/>
      <c r="F118" s="86"/>
      <c r="G118" s="68" t="str">
        <f t="shared" si="78"/>
        <v>0</v>
      </c>
      <c r="H118" s="85"/>
      <c r="I118" s="101">
        <f t="shared" si="75"/>
        <v>0</v>
      </c>
      <c r="J118" s="101">
        <f t="shared" si="79"/>
        <v>0</v>
      </c>
      <c r="K118" s="87"/>
      <c r="L118" s="68" t="str">
        <f t="shared" si="65"/>
        <v>0</v>
      </c>
      <c r="M118" s="86">
        <v>0.5</v>
      </c>
      <c r="N118" s="68">
        <f t="shared" si="80"/>
        <v>2</v>
      </c>
      <c r="O118" s="85"/>
      <c r="P118" s="88"/>
      <c r="Q118" s="68" t="str">
        <f t="shared" si="81"/>
        <v>0</v>
      </c>
      <c r="R118" s="71"/>
      <c r="S118" s="88"/>
      <c r="T118" s="68" t="str">
        <f t="shared" si="82"/>
        <v>0</v>
      </c>
      <c r="V118" s="88"/>
      <c r="W118" s="68" t="str">
        <f t="shared" si="83"/>
        <v>0</v>
      </c>
      <c r="X118" s="1"/>
      <c r="Y118" s="88"/>
      <c r="Z118" s="87"/>
      <c r="AB118" s="37">
        <f t="shared" si="76"/>
        <v>6</v>
      </c>
    </row>
    <row r="119" spans="1:28" ht="12.75">
      <c r="A119" s="89" t="s">
        <v>127</v>
      </c>
      <c r="B119" s="69">
        <f t="shared" si="74"/>
        <v>6</v>
      </c>
      <c r="C119" s="86">
        <v>6</v>
      </c>
      <c r="D119" s="68">
        <f t="shared" si="77"/>
        <v>4</v>
      </c>
      <c r="E119" s="85"/>
      <c r="F119" s="86"/>
      <c r="G119" s="68" t="str">
        <f t="shared" si="78"/>
        <v>0</v>
      </c>
      <c r="H119" s="85"/>
      <c r="I119" s="101">
        <f t="shared" si="75"/>
        <v>0</v>
      </c>
      <c r="J119" s="101">
        <f t="shared" si="79"/>
        <v>0</v>
      </c>
      <c r="K119" s="87"/>
      <c r="L119" s="68" t="str">
        <f t="shared" si="65"/>
        <v>0</v>
      </c>
      <c r="M119" s="86">
        <v>1</v>
      </c>
      <c r="N119" s="68">
        <f t="shared" si="80"/>
        <v>3</v>
      </c>
      <c r="O119" s="85"/>
      <c r="P119" s="88"/>
      <c r="Q119" s="68" t="str">
        <f t="shared" si="81"/>
        <v>0</v>
      </c>
      <c r="R119" s="71"/>
      <c r="S119" s="88"/>
      <c r="T119" s="68" t="str">
        <f t="shared" si="82"/>
        <v>0</v>
      </c>
      <c r="V119" s="88"/>
      <c r="W119" s="68" t="str">
        <f t="shared" si="83"/>
        <v>0</v>
      </c>
      <c r="X119" s="1"/>
      <c r="Y119" s="88"/>
      <c r="Z119" s="87"/>
      <c r="AB119" s="37">
        <f t="shared" si="76"/>
        <v>7</v>
      </c>
    </row>
    <row r="120" spans="1:28" ht="12.75">
      <c r="A120" s="89" t="s">
        <v>127</v>
      </c>
      <c r="B120" s="69">
        <f t="shared" si="74"/>
        <v>6</v>
      </c>
      <c r="C120" s="86">
        <v>6</v>
      </c>
      <c r="D120" s="68">
        <f t="shared" si="77"/>
        <v>4</v>
      </c>
      <c r="E120" s="85"/>
      <c r="F120" s="86"/>
      <c r="G120" s="68" t="str">
        <f t="shared" si="78"/>
        <v>0</v>
      </c>
      <c r="H120" s="85"/>
      <c r="I120" s="101">
        <f t="shared" si="75"/>
        <v>0</v>
      </c>
      <c r="J120" s="101">
        <f t="shared" si="79"/>
        <v>0</v>
      </c>
      <c r="K120" s="87"/>
      <c r="L120" s="68" t="str">
        <f t="shared" si="65"/>
        <v>0</v>
      </c>
      <c r="M120" s="86">
        <v>1.5</v>
      </c>
      <c r="N120" s="68">
        <f t="shared" si="80"/>
        <v>4</v>
      </c>
      <c r="O120" s="85"/>
      <c r="P120" s="88"/>
      <c r="Q120" s="68" t="str">
        <f t="shared" si="81"/>
        <v>0</v>
      </c>
      <c r="R120" s="71"/>
      <c r="S120" s="88"/>
      <c r="T120" s="68" t="str">
        <f t="shared" si="82"/>
        <v>0</v>
      </c>
      <c r="V120" s="88"/>
      <c r="W120" s="68" t="str">
        <f t="shared" si="83"/>
        <v>0</v>
      </c>
      <c r="X120" s="1"/>
      <c r="Y120" s="88"/>
      <c r="Z120" s="87"/>
      <c r="AB120" s="37">
        <f t="shared" si="76"/>
        <v>8</v>
      </c>
    </row>
    <row r="121" spans="1:28" ht="12.75">
      <c r="A121" s="89" t="s">
        <v>127</v>
      </c>
      <c r="B121" s="69">
        <f t="shared" si="74"/>
        <v>6</v>
      </c>
      <c r="C121" s="86">
        <v>6</v>
      </c>
      <c r="D121" s="68">
        <f t="shared" si="77"/>
        <v>4</v>
      </c>
      <c r="E121" s="85"/>
      <c r="F121" s="86"/>
      <c r="G121" s="68" t="str">
        <f t="shared" si="78"/>
        <v>0</v>
      </c>
      <c r="H121" s="85"/>
      <c r="I121" s="101">
        <f t="shared" si="75"/>
        <v>0</v>
      </c>
      <c r="J121" s="101">
        <f t="shared" si="79"/>
        <v>0</v>
      </c>
      <c r="K121" s="87"/>
      <c r="L121" s="68" t="str">
        <f t="shared" si="65"/>
        <v>0</v>
      </c>
      <c r="M121" s="86">
        <v>2</v>
      </c>
      <c r="N121" s="68">
        <f t="shared" si="80"/>
        <v>6</v>
      </c>
      <c r="O121" s="85"/>
      <c r="P121" s="88"/>
      <c r="Q121" s="68" t="str">
        <f t="shared" si="81"/>
        <v>0</v>
      </c>
      <c r="R121" s="71"/>
      <c r="S121" s="88"/>
      <c r="T121" s="68" t="str">
        <f t="shared" si="82"/>
        <v>0</v>
      </c>
      <c r="V121" s="88"/>
      <c r="W121" s="68" t="str">
        <f t="shared" si="83"/>
        <v>0</v>
      </c>
      <c r="X121" s="1"/>
      <c r="Y121" s="88"/>
      <c r="Z121" s="87"/>
      <c r="AB121" s="37">
        <f t="shared" si="76"/>
        <v>10</v>
      </c>
    </row>
    <row r="122" spans="1:28" ht="12.75">
      <c r="A122" s="89" t="s">
        <v>127</v>
      </c>
      <c r="B122" s="69">
        <f t="shared" si="74"/>
        <v>6</v>
      </c>
      <c r="C122" s="86">
        <v>6</v>
      </c>
      <c r="D122" s="68">
        <f t="shared" si="77"/>
        <v>4</v>
      </c>
      <c r="E122" s="85"/>
      <c r="F122" s="86"/>
      <c r="G122" s="68" t="str">
        <f t="shared" si="78"/>
        <v>0</v>
      </c>
      <c r="H122" s="85"/>
      <c r="I122" s="101">
        <f t="shared" si="75"/>
        <v>0</v>
      </c>
      <c r="J122" s="101">
        <f t="shared" si="79"/>
        <v>0</v>
      </c>
      <c r="K122" s="87"/>
      <c r="L122" s="68" t="str">
        <f t="shared" si="65"/>
        <v>0</v>
      </c>
      <c r="M122" s="86">
        <v>2.5</v>
      </c>
      <c r="N122" s="68">
        <f t="shared" si="80"/>
        <v>9</v>
      </c>
      <c r="O122" s="85"/>
      <c r="P122" s="88"/>
      <c r="Q122" s="68" t="str">
        <f t="shared" si="81"/>
        <v>0</v>
      </c>
      <c r="R122" s="71"/>
      <c r="S122" s="88"/>
      <c r="T122" s="68" t="str">
        <f t="shared" si="82"/>
        <v>0</v>
      </c>
      <c r="V122" s="88"/>
      <c r="W122" s="68" t="str">
        <f t="shared" si="83"/>
        <v>0</v>
      </c>
      <c r="X122" s="1"/>
      <c r="Y122" s="88"/>
      <c r="Z122" s="87"/>
      <c r="AB122" s="37">
        <f t="shared" si="76"/>
        <v>13</v>
      </c>
    </row>
    <row r="123" spans="1:28" ht="12.75">
      <c r="A123" s="89" t="s">
        <v>127</v>
      </c>
      <c r="B123" s="69">
        <f t="shared" si="74"/>
        <v>6</v>
      </c>
      <c r="C123" s="86">
        <v>6</v>
      </c>
      <c r="D123" s="68">
        <f t="shared" si="77"/>
        <v>4</v>
      </c>
      <c r="E123" s="85"/>
      <c r="F123" s="86"/>
      <c r="G123" s="68" t="str">
        <f t="shared" si="78"/>
        <v>0</v>
      </c>
      <c r="H123" s="85"/>
      <c r="I123" s="101">
        <f t="shared" si="75"/>
        <v>0</v>
      </c>
      <c r="J123" s="101">
        <f t="shared" si="79"/>
        <v>0</v>
      </c>
      <c r="K123" s="87"/>
      <c r="L123" s="68" t="str">
        <f t="shared" si="65"/>
        <v>0</v>
      </c>
      <c r="M123" s="86">
        <v>3</v>
      </c>
      <c r="N123" s="68">
        <f t="shared" si="80"/>
        <v>12</v>
      </c>
      <c r="O123" s="85"/>
      <c r="P123" s="88"/>
      <c r="Q123" s="68" t="str">
        <f t="shared" si="81"/>
        <v>0</v>
      </c>
      <c r="R123" s="71"/>
      <c r="S123" s="88"/>
      <c r="T123" s="68" t="str">
        <f t="shared" si="82"/>
        <v>0</v>
      </c>
      <c r="V123" s="88"/>
      <c r="W123" s="68" t="str">
        <f t="shared" si="83"/>
        <v>0</v>
      </c>
      <c r="X123" s="1"/>
      <c r="Y123" s="88"/>
      <c r="Z123" s="87"/>
      <c r="AB123" s="37">
        <f t="shared" si="76"/>
        <v>16</v>
      </c>
    </row>
  </sheetData>
  <sheetProtection/>
  <printOptions/>
  <pageMargins left="0.39" right="0.38" top="0.47" bottom="0.51" header="0.32" footer="0.55"/>
  <pageSetup fitToHeight="1" fitToWidth="1"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91"/>
  <sheetViews>
    <sheetView zoomScale="80" zoomScaleNormal="80" zoomScalePageLayoutView="0" workbookViewId="0" topLeftCell="A1">
      <selection activeCell="K37" sqref="K37"/>
    </sheetView>
  </sheetViews>
  <sheetFormatPr defaultColWidth="9.140625" defaultRowHeight="12.75"/>
  <cols>
    <col min="1" max="1" width="21.00390625" style="0" customWidth="1"/>
    <col min="2" max="4" width="5.140625" style="1" customWidth="1"/>
    <col min="5" max="5" width="1.1484375" style="90" customWidth="1"/>
    <col min="6" max="6" width="3.57421875" style="1" customWidth="1"/>
    <col min="7" max="7" width="4.8515625" style="1" customWidth="1"/>
    <col min="8" max="8" width="1.28515625" style="32" customWidth="1"/>
    <col min="9" max="10" width="3.57421875" style="24" customWidth="1"/>
    <col min="11" max="11" width="6.7109375" style="3" customWidth="1"/>
    <col min="12" max="12" width="6.28125" style="1" customWidth="1"/>
    <col min="13" max="13" width="5.57421875" style="1" customWidth="1"/>
    <col min="14" max="14" width="4.8515625" style="1" customWidth="1"/>
    <col min="15" max="15" width="1.28515625" style="32" customWidth="1"/>
    <col min="16" max="16" width="13.7109375" style="27" customWidth="1"/>
    <col min="17" max="17" width="5.421875" style="1" customWidth="1"/>
    <col min="18" max="18" width="1.28515625" style="1" customWidth="1"/>
    <col min="19" max="19" width="13.7109375" style="0" customWidth="1"/>
    <col min="20" max="20" width="5.421875" style="1" customWidth="1"/>
    <col min="21" max="21" width="1.28515625" style="1" customWidth="1"/>
    <col min="22" max="22" width="13.7109375" style="0" customWidth="1"/>
    <col min="23" max="23" width="5.57421875" style="0" customWidth="1"/>
    <col min="24" max="24" width="1.421875" style="0" customWidth="1"/>
    <col min="25" max="25" width="15.7109375" style="0" customWidth="1"/>
    <col min="26" max="26" width="5.57421875" style="0" customWidth="1"/>
    <col min="27" max="27" width="2.57421875" style="0" customWidth="1"/>
    <col min="28" max="28" width="7.140625" style="0" customWidth="1"/>
  </cols>
  <sheetData>
    <row r="3" spans="4:26" ht="12.75">
      <c r="D3" s="1" t="s">
        <v>4</v>
      </c>
      <c r="G3" s="1" t="s">
        <v>49</v>
      </c>
      <c r="K3" s="1" t="s">
        <v>38</v>
      </c>
      <c r="L3" s="1" t="s">
        <v>39</v>
      </c>
      <c r="N3" s="1" t="s">
        <v>40</v>
      </c>
      <c r="P3" s="27" t="s">
        <v>42</v>
      </c>
      <c r="Q3" s="1" t="s">
        <v>43</v>
      </c>
      <c r="R3" s="27"/>
      <c r="S3" s="27" t="s">
        <v>42</v>
      </c>
      <c r="T3" s="1" t="s">
        <v>43</v>
      </c>
      <c r="V3" s="27" t="s">
        <v>42</v>
      </c>
      <c r="W3" s="1" t="s">
        <v>43</v>
      </c>
      <c r="X3" s="1"/>
      <c r="Y3" s="27" t="s">
        <v>89</v>
      </c>
      <c r="Z3" s="1" t="s">
        <v>43</v>
      </c>
    </row>
    <row r="4" spans="1:28" ht="12.75">
      <c r="A4" s="61" t="s">
        <v>44</v>
      </c>
      <c r="B4" s="1" t="s">
        <v>33</v>
      </c>
      <c r="C4" s="1" t="s">
        <v>4</v>
      </c>
      <c r="D4" s="1" t="s">
        <v>41</v>
      </c>
      <c r="F4" s="1" t="s">
        <v>49</v>
      </c>
      <c r="G4" s="1" t="s">
        <v>41</v>
      </c>
      <c r="I4" s="24" t="s">
        <v>50</v>
      </c>
      <c r="J4" s="24" t="s">
        <v>34</v>
      </c>
      <c r="K4" s="1" t="s">
        <v>39</v>
      </c>
      <c r="L4" s="1" t="s">
        <v>41</v>
      </c>
      <c r="M4" s="1" t="s">
        <v>51</v>
      </c>
      <c r="N4" s="1" t="s">
        <v>41</v>
      </c>
      <c r="P4" s="27" t="s">
        <v>26</v>
      </c>
      <c r="Q4" s="1" t="s">
        <v>41</v>
      </c>
      <c r="R4" s="27"/>
      <c r="S4" s="27" t="s">
        <v>26</v>
      </c>
      <c r="T4" s="1" t="s">
        <v>41</v>
      </c>
      <c r="V4" s="27" t="s">
        <v>26</v>
      </c>
      <c r="W4" s="1" t="s">
        <v>41</v>
      </c>
      <c r="X4" s="1"/>
      <c r="Y4" s="27" t="s">
        <v>26</v>
      </c>
      <c r="Z4" s="1" t="s">
        <v>41</v>
      </c>
      <c r="AB4" s="3" t="s">
        <v>45</v>
      </c>
    </row>
    <row r="5" spans="1:28" ht="12.75">
      <c r="A5" s="89"/>
      <c r="B5" s="69">
        <f>SUM(C5)</f>
        <v>3</v>
      </c>
      <c r="C5" s="86">
        <v>3</v>
      </c>
      <c r="D5" s="68">
        <f>IF(C5="","0",VLOOKUP(C5,RangedCombat!$C$4:$D$10,2))</f>
        <v>-1</v>
      </c>
      <c r="E5" s="85"/>
      <c r="F5" s="86"/>
      <c r="G5" s="68" t="str">
        <f>IF(F5="","0",VLOOKUP(F5,RangedCombat!$F$4:$G$7,2))</f>
        <v>0</v>
      </c>
      <c r="H5" s="85"/>
      <c r="I5" s="101">
        <f>SUM(K5)/3</f>
        <v>3</v>
      </c>
      <c r="J5" s="101">
        <f>SUM(I5)*2</f>
        <v>6</v>
      </c>
      <c r="K5" s="87">
        <v>9</v>
      </c>
      <c r="L5" s="68">
        <f>IF(K5="","0",VLOOKUP(K5,RangedCombat!$K$4:$L$11,2))</f>
        <v>-1</v>
      </c>
      <c r="M5" s="86"/>
      <c r="N5" s="68" t="str">
        <f>IF(M5="","0",VLOOKUP(M5,RangedCombat!$M$4:$N$13,2))</f>
        <v>0</v>
      </c>
      <c r="O5" s="85"/>
      <c r="P5" s="88"/>
      <c r="Q5" s="68" t="str">
        <f>IF(P5="","0",VLOOKUP(P5,RangedCombat!$P$4:$Q$12,2))</f>
        <v>0</v>
      </c>
      <c r="R5" s="71"/>
      <c r="S5" s="88"/>
      <c r="T5" s="68" t="str">
        <f>IF(S5="","0",VLOOKUP(S5,RangedCombat!$P$4:$Q$12,2))</f>
        <v>0</v>
      </c>
      <c r="V5" s="88"/>
      <c r="W5" s="68" t="str">
        <f>IF(V5="","0",VLOOKUP(V5,RangedCombat!$P$4:$Q$12,2))</f>
        <v>0</v>
      </c>
      <c r="X5" s="1"/>
      <c r="Y5" s="88"/>
      <c r="Z5" s="87"/>
      <c r="AB5" s="37">
        <f>SUM(D5+G5+L5+N5+Q5+T5+W5+Z5)</f>
        <v>-2</v>
      </c>
    </row>
    <row r="6" spans="1:28" ht="12.75">
      <c r="A6" s="89"/>
      <c r="B6" s="69">
        <f aca="true" t="shared" si="0" ref="B6:B43">SUM(C6)</f>
        <v>3</v>
      </c>
      <c r="C6" s="86">
        <v>3</v>
      </c>
      <c r="D6" s="68">
        <f>IF(C6="","0",VLOOKUP(C6,RangedCombat!$C$4:$D$10,2))</f>
        <v>-1</v>
      </c>
      <c r="E6" s="85"/>
      <c r="F6" s="86"/>
      <c r="G6" s="68" t="str">
        <f>IF(F6="","0",VLOOKUP(F6,RangedCombat!$F$4:$G$7,2))</f>
        <v>0</v>
      </c>
      <c r="H6" s="85"/>
      <c r="I6" s="101">
        <f aca="true" t="shared" si="1" ref="I6:I43">SUM(K6)/3</f>
        <v>4</v>
      </c>
      <c r="J6" s="101">
        <f aca="true" t="shared" si="2" ref="J6:J74">SUM(I6)*2</f>
        <v>8</v>
      </c>
      <c r="K6" s="87">
        <v>12</v>
      </c>
      <c r="L6" s="68">
        <f>IF(K6="","0",VLOOKUP(K6,RangedCombat!$K$4:$L$11,2))</f>
        <v>0</v>
      </c>
      <c r="M6" s="86"/>
      <c r="N6" s="68" t="str">
        <f>IF(M6="","0",VLOOKUP(M6,RangedCombat!$M$4:$N$13,2))</f>
        <v>0</v>
      </c>
      <c r="O6" s="85"/>
      <c r="P6" s="88"/>
      <c r="Q6" s="68" t="str">
        <f>IF(P6="","0",VLOOKUP(P6,RangedCombat!$P$4:$Q$12,2))</f>
        <v>0</v>
      </c>
      <c r="R6" s="71"/>
      <c r="S6" s="88"/>
      <c r="T6" s="68" t="str">
        <f>IF(S6="","0",VLOOKUP(S6,RangedCombat!$P$4:$Q$12,2))</f>
        <v>0</v>
      </c>
      <c r="V6" s="88"/>
      <c r="W6" s="68" t="str">
        <f>IF(V6="","0",VLOOKUP(V6,RangedCombat!$P$4:$Q$12,2))</f>
        <v>0</v>
      </c>
      <c r="X6" s="1"/>
      <c r="Y6" s="88"/>
      <c r="Z6" s="87"/>
      <c r="AB6" s="37">
        <f aca="true" t="shared" si="3" ref="AB6:AB43">SUM(D6+G6+L6+N6+Q6+T6+W6+Z6)</f>
        <v>-1</v>
      </c>
    </row>
    <row r="7" spans="1:28" ht="12.75">
      <c r="A7" s="89"/>
      <c r="B7" s="69">
        <f t="shared" si="0"/>
        <v>3</v>
      </c>
      <c r="C7" s="86">
        <v>3</v>
      </c>
      <c r="D7" s="68">
        <f>IF(C7="","0",VLOOKUP(C7,RangedCombat!$C$4:$D$10,2))</f>
        <v>-1</v>
      </c>
      <c r="E7" s="85"/>
      <c r="F7" s="86"/>
      <c r="G7" s="68" t="str">
        <f>IF(F7="","0",VLOOKUP(F7,RangedCombat!$F$4:$G$7,2))</f>
        <v>0</v>
      </c>
      <c r="H7" s="85"/>
      <c r="I7" s="101">
        <f t="shared" si="1"/>
        <v>5</v>
      </c>
      <c r="J7" s="101">
        <f t="shared" si="2"/>
        <v>10</v>
      </c>
      <c r="K7" s="87">
        <v>15</v>
      </c>
      <c r="L7" s="68">
        <f>IF(K7="","0",VLOOKUP(K7,RangedCombat!$K$4:$L$11,2))</f>
        <v>1</v>
      </c>
      <c r="M7" s="86"/>
      <c r="N7" s="68" t="str">
        <f>IF(M7="","0",VLOOKUP(M7,RangedCombat!$M$4:$N$13,2))</f>
        <v>0</v>
      </c>
      <c r="O7" s="85"/>
      <c r="P7" s="88"/>
      <c r="Q7" s="68" t="str">
        <f>IF(P7="","0",VLOOKUP(P7,RangedCombat!$P$4:$Q$12,2))</f>
        <v>0</v>
      </c>
      <c r="R7" s="71"/>
      <c r="S7" s="88"/>
      <c r="T7" s="68" t="str">
        <f>IF(S7="","0",VLOOKUP(S7,RangedCombat!$P$4:$Q$12,2))</f>
        <v>0</v>
      </c>
      <c r="V7" s="88"/>
      <c r="W7" s="68" t="str">
        <f>IF(V7="","0",VLOOKUP(V7,RangedCombat!$P$4:$Q$12,2))</f>
        <v>0</v>
      </c>
      <c r="X7" s="1"/>
      <c r="Y7" s="88"/>
      <c r="Z7" s="87"/>
      <c r="AB7" s="37">
        <f t="shared" si="3"/>
        <v>0</v>
      </c>
    </row>
    <row r="8" spans="1:28" ht="12.75">
      <c r="A8" s="89"/>
      <c r="B8" s="69">
        <f t="shared" si="0"/>
        <v>3</v>
      </c>
      <c r="C8" s="86">
        <v>3</v>
      </c>
      <c r="D8" s="68">
        <f>IF(C8="","0",VLOOKUP(C8,RangedCombat!$C$4:$D$10,2))</f>
        <v>-1</v>
      </c>
      <c r="E8" s="85"/>
      <c r="F8" s="86"/>
      <c r="G8" s="68" t="str">
        <f>IF(F8="","0",VLOOKUP(F8,RangedCombat!$F$4:$G$7,2))</f>
        <v>0</v>
      </c>
      <c r="H8" s="85"/>
      <c r="I8" s="101">
        <f t="shared" si="1"/>
        <v>6</v>
      </c>
      <c r="J8" s="101">
        <f t="shared" si="2"/>
        <v>12</v>
      </c>
      <c r="K8" s="87">
        <v>18</v>
      </c>
      <c r="L8" s="68">
        <f>IF(K8="","0",VLOOKUP(K8,RangedCombat!$K$4:$L$11,2))</f>
        <v>2</v>
      </c>
      <c r="M8" s="86"/>
      <c r="N8" s="68" t="str">
        <f>IF(M8="","0",VLOOKUP(M8,RangedCombat!$M$4:$N$13,2))</f>
        <v>0</v>
      </c>
      <c r="O8" s="85"/>
      <c r="P8" s="88"/>
      <c r="Q8" s="68" t="str">
        <f>IF(P8="","0",VLOOKUP(P8,RangedCombat!$P$4:$Q$12,2))</f>
        <v>0</v>
      </c>
      <c r="R8" s="71"/>
      <c r="S8" s="88"/>
      <c r="T8" s="68" t="str">
        <f>IF(S8="","0",VLOOKUP(S8,RangedCombat!$P$4:$Q$12,2))</f>
        <v>0</v>
      </c>
      <c r="V8" s="88"/>
      <c r="W8" s="68" t="str">
        <f>IF(V8="","0",VLOOKUP(V8,RangedCombat!$P$4:$Q$12,2))</f>
        <v>0</v>
      </c>
      <c r="X8" s="1"/>
      <c r="Y8" s="88"/>
      <c r="Z8" s="87"/>
      <c r="AB8" s="37">
        <f t="shared" si="3"/>
        <v>1</v>
      </c>
    </row>
    <row r="9" spans="1:28" ht="12.75">
      <c r="A9" s="89"/>
      <c r="B9" s="69">
        <f t="shared" si="0"/>
        <v>3</v>
      </c>
      <c r="C9" s="86">
        <v>3</v>
      </c>
      <c r="D9" s="68">
        <f>IF(C9="","0",VLOOKUP(C9,RangedCombat!$C$4:$D$10,2))</f>
        <v>-1</v>
      </c>
      <c r="E9" s="85"/>
      <c r="F9" s="86"/>
      <c r="G9" s="68" t="str">
        <f>IF(F9="","0",VLOOKUP(F9,RangedCombat!$F$4:$G$7,2))</f>
        <v>0</v>
      </c>
      <c r="H9" s="85"/>
      <c r="I9" s="101">
        <f t="shared" si="1"/>
        <v>8</v>
      </c>
      <c r="J9" s="101">
        <f t="shared" si="2"/>
        <v>16</v>
      </c>
      <c r="K9" s="87">
        <v>24</v>
      </c>
      <c r="L9" s="68">
        <f>IF(K9="","0",VLOOKUP(K9,RangedCombat!$K$4:$L$11,2))</f>
        <v>3</v>
      </c>
      <c r="M9" s="86"/>
      <c r="N9" s="68" t="str">
        <f>IF(M9="","0",VLOOKUP(M9,RangedCombat!$M$4:$N$13,2))</f>
        <v>0</v>
      </c>
      <c r="O9" s="85"/>
      <c r="P9" s="88"/>
      <c r="Q9" s="68" t="str">
        <f>IF(P9="","0",VLOOKUP(P9,RangedCombat!$P$4:$Q$12,2))</f>
        <v>0</v>
      </c>
      <c r="R9" s="71"/>
      <c r="S9" s="88"/>
      <c r="T9" s="68" t="str">
        <f>IF(S9="","0",VLOOKUP(S9,RangedCombat!$P$4:$Q$12,2))</f>
        <v>0</v>
      </c>
      <c r="V9" s="88"/>
      <c r="W9" s="68" t="str">
        <f>IF(V9="","0",VLOOKUP(V9,RangedCombat!$P$4:$Q$12,2))</f>
        <v>0</v>
      </c>
      <c r="X9" s="1"/>
      <c r="Y9" s="88"/>
      <c r="Z9" s="87"/>
      <c r="AB9" s="37">
        <f t="shared" si="3"/>
        <v>2</v>
      </c>
    </row>
    <row r="10" spans="1:28" ht="12.75">
      <c r="A10" s="89"/>
      <c r="B10" s="69">
        <f>SUM(C10)</f>
        <v>3</v>
      </c>
      <c r="C10" s="86">
        <v>3</v>
      </c>
      <c r="D10" s="68">
        <f>IF(C10="","0",VLOOKUP(C10,RangedCombat!$C$4:$D$10,2))</f>
        <v>-1</v>
      </c>
      <c r="E10" s="85"/>
      <c r="F10" s="86"/>
      <c r="G10" s="68" t="str">
        <f>IF(F10="","0",VLOOKUP(F10,RangedCombat!$F$4:$G$7,2))</f>
        <v>0</v>
      </c>
      <c r="H10" s="85"/>
      <c r="I10" s="101">
        <f>SUM(K10)/3</f>
        <v>10</v>
      </c>
      <c r="J10" s="101">
        <f t="shared" si="2"/>
        <v>20</v>
      </c>
      <c r="K10" s="87">
        <v>30</v>
      </c>
      <c r="L10" s="68">
        <f>IF(K10="","0",VLOOKUP(K10,RangedCombat!$K$4:$L$11,2))</f>
        <v>4</v>
      </c>
      <c r="M10" s="86"/>
      <c r="N10" s="68" t="str">
        <f>IF(M10="","0",VLOOKUP(M10,RangedCombat!$M$4:$N$13,2))</f>
        <v>0</v>
      </c>
      <c r="O10" s="85"/>
      <c r="P10" s="88"/>
      <c r="Q10" s="68" t="str">
        <f>IF(P10="","0",VLOOKUP(P10,RangedCombat!$P$4:$Q$12,2))</f>
        <v>0</v>
      </c>
      <c r="R10" s="71"/>
      <c r="S10" s="88"/>
      <c r="T10" s="68" t="str">
        <f>IF(S10="","0",VLOOKUP(S10,RangedCombat!$P$4:$Q$12,2))</f>
        <v>0</v>
      </c>
      <c r="V10" s="88"/>
      <c r="W10" s="68" t="str">
        <f>IF(V10="","0",VLOOKUP(V10,RangedCombat!$P$4:$Q$12,2))</f>
        <v>0</v>
      </c>
      <c r="X10" s="1"/>
      <c r="Y10" s="88"/>
      <c r="Z10" s="87"/>
      <c r="AB10" s="37">
        <f>SUM(D10+G10+L10+N10+Q10+T10+W10+Z10)</f>
        <v>3</v>
      </c>
    </row>
    <row r="11" spans="1:28" ht="12.75">
      <c r="A11" s="89"/>
      <c r="B11" s="69">
        <f t="shared" si="0"/>
        <v>3</v>
      </c>
      <c r="C11" s="86">
        <v>3</v>
      </c>
      <c r="D11" s="68">
        <f>IF(C11="","0",VLOOKUP(C11,RangedCombat!$C$4:$D$10,2))</f>
        <v>-1</v>
      </c>
      <c r="E11" s="85"/>
      <c r="F11" s="86"/>
      <c r="G11" s="68" t="str">
        <f>IF(F11="","0",VLOOKUP(F11,RangedCombat!$F$4:$G$7,2))</f>
        <v>0</v>
      </c>
      <c r="H11" s="85"/>
      <c r="I11" s="101">
        <f t="shared" si="1"/>
        <v>12</v>
      </c>
      <c r="J11" s="101">
        <f t="shared" si="2"/>
        <v>24</v>
      </c>
      <c r="K11" s="87">
        <v>36</v>
      </c>
      <c r="L11" s="68">
        <f>IF(K11="","0",VLOOKUP(K11,RangedCombat!$K$4:$L$11,2))</f>
        <v>6</v>
      </c>
      <c r="M11" s="86"/>
      <c r="N11" s="68" t="str">
        <f>IF(M11="","0",VLOOKUP(M11,RangedCombat!$M$4:$N$13,2))</f>
        <v>0</v>
      </c>
      <c r="O11" s="85"/>
      <c r="P11" s="88"/>
      <c r="Q11" s="68" t="str">
        <f>IF(P11="","0",VLOOKUP(P11,RangedCombat!$P$4:$Q$12,2))</f>
        <v>0</v>
      </c>
      <c r="R11" s="71"/>
      <c r="S11" s="88"/>
      <c r="T11" s="68" t="str">
        <f>IF(S11="","0",VLOOKUP(S11,RangedCombat!$P$4:$Q$12,2))</f>
        <v>0</v>
      </c>
      <c r="V11" s="88"/>
      <c r="W11" s="68" t="str">
        <f>IF(V11="","0",VLOOKUP(V11,RangedCombat!$P$4:$Q$12,2))</f>
        <v>0</v>
      </c>
      <c r="X11" s="1"/>
      <c r="Y11" s="88"/>
      <c r="Z11" s="87"/>
      <c r="AB11" s="37">
        <f t="shared" si="3"/>
        <v>5</v>
      </c>
    </row>
    <row r="12" spans="1:28" ht="12.75">
      <c r="A12" s="89"/>
      <c r="B12" s="69">
        <f t="shared" si="0"/>
        <v>3</v>
      </c>
      <c r="C12" s="86">
        <v>3</v>
      </c>
      <c r="D12" s="68">
        <f>IF(C12="","0",VLOOKUP(C12,RangedCombat!$C$4:$D$10,2))</f>
        <v>-1</v>
      </c>
      <c r="E12" s="85"/>
      <c r="F12" s="86"/>
      <c r="G12" s="68" t="str">
        <f>IF(F12="","0",VLOOKUP(F12,RangedCombat!$F$4:$G$7,2))</f>
        <v>0</v>
      </c>
      <c r="H12" s="85"/>
      <c r="I12" s="101">
        <f t="shared" si="1"/>
        <v>15</v>
      </c>
      <c r="J12" s="101">
        <f t="shared" si="2"/>
        <v>30</v>
      </c>
      <c r="K12" s="87">
        <v>45</v>
      </c>
      <c r="L12" s="68">
        <f>IF(K12="","0",VLOOKUP(K12,RangedCombat!$K$4:$L$11,2))</f>
        <v>8</v>
      </c>
      <c r="M12" s="86"/>
      <c r="N12" s="68" t="str">
        <f>IF(M12="","0",VLOOKUP(M12,RangedCombat!$M$4:$N$13,2))</f>
        <v>0</v>
      </c>
      <c r="O12" s="85"/>
      <c r="P12" s="88"/>
      <c r="Q12" s="68" t="str">
        <f>IF(P12="","0",VLOOKUP(P12,RangedCombat!$P$4:$Q$12,2))</f>
        <v>0</v>
      </c>
      <c r="R12" s="71"/>
      <c r="S12" s="88"/>
      <c r="T12" s="68" t="str">
        <f>IF(S12="","0",VLOOKUP(S12,RangedCombat!$P$4:$Q$12,2))</f>
        <v>0</v>
      </c>
      <c r="V12" s="88"/>
      <c r="W12" s="68" t="str">
        <f>IF(V12="","0",VLOOKUP(V12,RangedCombat!$P$4:$Q$12,2))</f>
        <v>0</v>
      </c>
      <c r="X12" s="1"/>
      <c r="Y12" s="88"/>
      <c r="Z12" s="87"/>
      <c r="AB12" s="37">
        <f t="shared" si="3"/>
        <v>7</v>
      </c>
    </row>
    <row r="13" spans="1:28" ht="12.75">
      <c r="A13" s="89"/>
      <c r="B13" s="69">
        <f t="shared" si="0"/>
        <v>4</v>
      </c>
      <c r="C13" s="86">
        <v>4</v>
      </c>
      <c r="D13" s="68">
        <f>IF(C13="","0",VLOOKUP(C13,RangedCombat!$C$4:$D$10,2))</f>
        <v>0</v>
      </c>
      <c r="E13" s="85"/>
      <c r="F13" s="86"/>
      <c r="G13" s="68" t="str">
        <f>IF(F13="","0",VLOOKUP(F13,RangedCombat!$F$4:$G$7,2))</f>
        <v>0</v>
      </c>
      <c r="H13" s="85"/>
      <c r="I13" s="101">
        <f t="shared" si="1"/>
        <v>3</v>
      </c>
      <c r="J13" s="101">
        <f t="shared" si="2"/>
        <v>6</v>
      </c>
      <c r="K13" s="87">
        <v>9</v>
      </c>
      <c r="L13" s="68">
        <f>IF(K13="","0",VLOOKUP(K13,RangedCombat!$K$4:$L$11,2))</f>
        <v>-1</v>
      </c>
      <c r="M13" s="86"/>
      <c r="N13" s="68" t="str">
        <f>IF(M13="","0",VLOOKUP(M13,RangedCombat!$M$4:$N$13,2))</f>
        <v>0</v>
      </c>
      <c r="O13" s="85"/>
      <c r="P13" s="88"/>
      <c r="Q13" s="68" t="str">
        <f>IF(P13="","0",VLOOKUP(P13,RangedCombat!$P$4:$Q$12,2))</f>
        <v>0</v>
      </c>
      <c r="R13" s="71"/>
      <c r="S13" s="88"/>
      <c r="T13" s="68" t="str">
        <f>IF(S13="","0",VLOOKUP(S13,RangedCombat!$P$4:$Q$12,2))</f>
        <v>0</v>
      </c>
      <c r="V13" s="88"/>
      <c r="W13" s="68" t="str">
        <f>IF(V13="","0",VLOOKUP(V13,RangedCombat!$P$4:$Q$12,2))</f>
        <v>0</v>
      </c>
      <c r="X13" s="1"/>
      <c r="Y13" s="88"/>
      <c r="Z13" s="87"/>
      <c r="AB13" s="37">
        <f t="shared" si="3"/>
        <v>-1</v>
      </c>
    </row>
    <row r="14" spans="1:28" ht="12.75">
      <c r="A14" s="89"/>
      <c r="B14" s="69">
        <f t="shared" si="0"/>
        <v>4</v>
      </c>
      <c r="C14" s="86">
        <v>4</v>
      </c>
      <c r="D14" s="68">
        <f>IF(C14="","0",VLOOKUP(C14,RangedCombat!$C$4:$D$10,2))</f>
        <v>0</v>
      </c>
      <c r="E14" s="85"/>
      <c r="F14" s="86">
        <v>-1</v>
      </c>
      <c r="G14" s="68">
        <f>IF(F14="","0",VLOOKUP(F14,RangedCombat!$F$4:$G$7,2))</f>
        <v>1</v>
      </c>
      <c r="H14" s="85"/>
      <c r="I14" s="101">
        <f t="shared" si="1"/>
        <v>3</v>
      </c>
      <c r="J14" s="101">
        <f t="shared" si="2"/>
        <v>6</v>
      </c>
      <c r="K14" s="87">
        <v>9</v>
      </c>
      <c r="L14" s="68">
        <f>IF(K14="","0",VLOOKUP(K14,RangedCombat!$K$4:$L$11,2))</f>
        <v>-1</v>
      </c>
      <c r="M14" s="86"/>
      <c r="N14" s="68" t="str">
        <f>IF(M14="","0",VLOOKUP(M14,RangedCombat!$M$4:$N$13,2))</f>
        <v>0</v>
      </c>
      <c r="O14" s="85"/>
      <c r="P14" s="88"/>
      <c r="Q14" s="68" t="str">
        <f>IF(P14="","0",VLOOKUP(P14,RangedCombat!$P$4:$Q$12,2))</f>
        <v>0</v>
      </c>
      <c r="R14" s="71"/>
      <c r="S14" s="88"/>
      <c r="T14" s="68" t="str">
        <f>IF(S14="","0",VLOOKUP(S14,RangedCombat!$P$4:$Q$12,2))</f>
        <v>0</v>
      </c>
      <c r="V14" s="88"/>
      <c r="W14" s="68" t="str">
        <f>IF(V14="","0",VLOOKUP(V14,RangedCombat!$P$4:$Q$12,2))</f>
        <v>0</v>
      </c>
      <c r="X14" s="1"/>
      <c r="Y14" s="88"/>
      <c r="Z14" s="87"/>
      <c r="AB14" s="37">
        <f t="shared" si="3"/>
        <v>0</v>
      </c>
    </row>
    <row r="15" spans="1:28" ht="12.75">
      <c r="A15" s="89"/>
      <c r="B15" s="69">
        <f t="shared" si="0"/>
        <v>4</v>
      </c>
      <c r="C15" s="86">
        <v>4</v>
      </c>
      <c r="D15" s="68">
        <f>IF(C15="","0",VLOOKUP(C15,RangedCombat!$C$4:$D$10,2))</f>
        <v>0</v>
      </c>
      <c r="E15" s="85"/>
      <c r="F15" s="86"/>
      <c r="G15" s="68" t="str">
        <f>IF(F15="","0",VLOOKUP(F15,RangedCombat!$F$4:$G$7,2))</f>
        <v>0</v>
      </c>
      <c r="H15" s="85"/>
      <c r="I15" s="101">
        <f t="shared" si="1"/>
        <v>4</v>
      </c>
      <c r="J15" s="101">
        <f t="shared" si="2"/>
        <v>8</v>
      </c>
      <c r="K15" s="87">
        <v>12</v>
      </c>
      <c r="L15" s="68">
        <f>IF(K15="","0",VLOOKUP(K15,RangedCombat!$K$4:$L$11,2))</f>
        <v>0</v>
      </c>
      <c r="M15" s="86"/>
      <c r="N15" s="68" t="str">
        <f>IF(M15="","0",VLOOKUP(M15,RangedCombat!$M$4:$N$13,2))</f>
        <v>0</v>
      </c>
      <c r="O15" s="85"/>
      <c r="P15" s="88"/>
      <c r="Q15" s="68" t="str">
        <f>IF(P15="","0",VLOOKUP(P15,RangedCombat!$P$4:$Q$12,2))</f>
        <v>0</v>
      </c>
      <c r="R15" s="71"/>
      <c r="S15" s="88"/>
      <c r="T15" s="68" t="str">
        <f>IF(S15="","0",VLOOKUP(S15,RangedCombat!$P$4:$Q$12,2))</f>
        <v>0</v>
      </c>
      <c r="V15" s="88"/>
      <c r="W15" s="68" t="str">
        <f>IF(V15="","0",VLOOKUP(V15,RangedCombat!$P$4:$Q$12,2))</f>
        <v>0</v>
      </c>
      <c r="X15" s="1"/>
      <c r="Y15" s="88"/>
      <c r="Z15" s="87"/>
      <c r="AB15" s="37">
        <f t="shared" si="3"/>
        <v>0</v>
      </c>
    </row>
    <row r="16" spans="1:28" ht="12.75">
      <c r="A16" s="89"/>
      <c r="B16" s="69">
        <f t="shared" si="0"/>
        <v>4</v>
      </c>
      <c r="C16" s="86">
        <v>4</v>
      </c>
      <c r="D16" s="68">
        <f>IF(C16="","0",VLOOKUP(C16,RangedCombat!$C$4:$D$10,2))</f>
        <v>0</v>
      </c>
      <c r="E16" s="85"/>
      <c r="F16" s="86">
        <v>-1</v>
      </c>
      <c r="G16" s="68">
        <f>IF(F16="","0",VLOOKUP(F16,RangedCombat!$F$4:$G$7,2))</f>
        <v>1</v>
      </c>
      <c r="H16" s="85"/>
      <c r="I16" s="101">
        <f t="shared" si="1"/>
        <v>4</v>
      </c>
      <c r="J16" s="101">
        <f t="shared" si="2"/>
        <v>8</v>
      </c>
      <c r="K16" s="87">
        <v>12</v>
      </c>
      <c r="L16" s="68">
        <f>IF(K16="","0",VLOOKUP(K16,RangedCombat!$K$4:$L$11,2))</f>
        <v>0</v>
      </c>
      <c r="M16" s="86"/>
      <c r="N16" s="68" t="str">
        <f>IF(M16="","0",VLOOKUP(M16,RangedCombat!$M$4:$N$13,2))</f>
        <v>0</v>
      </c>
      <c r="O16" s="85"/>
      <c r="P16" s="88"/>
      <c r="Q16" s="68" t="str">
        <f>IF(P16="","0",VLOOKUP(P16,RangedCombat!$P$4:$Q$12,2))</f>
        <v>0</v>
      </c>
      <c r="R16" s="71"/>
      <c r="S16" s="88"/>
      <c r="T16" s="68" t="str">
        <f>IF(S16="","0",VLOOKUP(S16,RangedCombat!$P$4:$Q$12,2))</f>
        <v>0</v>
      </c>
      <c r="V16" s="88"/>
      <c r="W16" s="68" t="str">
        <f>IF(V16="","0",VLOOKUP(V16,RangedCombat!$P$4:$Q$12,2))</f>
        <v>0</v>
      </c>
      <c r="X16" s="1"/>
      <c r="Y16" s="88"/>
      <c r="Z16" s="87"/>
      <c r="AB16" s="37">
        <f t="shared" si="3"/>
        <v>1</v>
      </c>
    </row>
    <row r="17" spans="1:28" ht="12.75">
      <c r="A17" s="89"/>
      <c r="B17" s="69">
        <f t="shared" si="0"/>
        <v>4</v>
      </c>
      <c r="C17" s="86">
        <v>4</v>
      </c>
      <c r="D17" s="68">
        <f>IF(C17="","0",VLOOKUP(C17,RangedCombat!$C$4:$D$10,2))</f>
        <v>0</v>
      </c>
      <c r="E17" s="85"/>
      <c r="F17" s="86"/>
      <c r="G17" s="68" t="str">
        <f>IF(F17="","0",VLOOKUP(F17,RangedCombat!$F$4:$G$7,2))</f>
        <v>0</v>
      </c>
      <c r="H17" s="85"/>
      <c r="I17" s="101">
        <f t="shared" si="1"/>
        <v>5</v>
      </c>
      <c r="J17" s="101">
        <f t="shared" si="2"/>
        <v>10</v>
      </c>
      <c r="K17" s="87">
        <v>15</v>
      </c>
      <c r="L17" s="68">
        <f>IF(K17="","0",VLOOKUP(K17,RangedCombat!$K$4:$L$11,2))</f>
        <v>1</v>
      </c>
      <c r="M17" s="86"/>
      <c r="N17" s="68" t="str">
        <f>IF(M17="","0",VLOOKUP(M17,RangedCombat!$M$4:$N$13,2))</f>
        <v>0</v>
      </c>
      <c r="O17" s="85"/>
      <c r="P17" s="88"/>
      <c r="Q17" s="68" t="str">
        <f>IF(P17="","0",VLOOKUP(P17,RangedCombat!$P$4:$Q$12,2))</f>
        <v>0</v>
      </c>
      <c r="R17" s="71"/>
      <c r="S17" s="88"/>
      <c r="T17" s="68" t="str">
        <f>IF(S17="","0",VLOOKUP(S17,RangedCombat!$P$4:$Q$12,2))</f>
        <v>0</v>
      </c>
      <c r="V17" s="88"/>
      <c r="W17" s="68" t="str">
        <f>IF(V17="","0",VLOOKUP(V17,RangedCombat!$P$4:$Q$12,2))</f>
        <v>0</v>
      </c>
      <c r="X17" s="1"/>
      <c r="Y17" s="88"/>
      <c r="Z17" s="87"/>
      <c r="AB17" s="37">
        <f t="shared" si="3"/>
        <v>1</v>
      </c>
    </row>
    <row r="18" spans="1:28" ht="12.75">
      <c r="A18" s="89"/>
      <c r="B18" s="69">
        <f t="shared" si="0"/>
        <v>4</v>
      </c>
      <c r="C18" s="86">
        <v>4</v>
      </c>
      <c r="D18" s="68">
        <f>IF(C18="","0",VLOOKUP(C18,RangedCombat!$C$4:$D$10,2))</f>
        <v>0</v>
      </c>
      <c r="E18" s="85"/>
      <c r="F18" s="86">
        <v>-1</v>
      </c>
      <c r="G18" s="68">
        <f>IF(F18="","0",VLOOKUP(F18,RangedCombat!$F$4:$G$7,2))</f>
        <v>1</v>
      </c>
      <c r="H18" s="85"/>
      <c r="I18" s="101">
        <f t="shared" si="1"/>
        <v>5</v>
      </c>
      <c r="J18" s="101">
        <f t="shared" si="2"/>
        <v>10</v>
      </c>
      <c r="K18" s="87">
        <v>15</v>
      </c>
      <c r="L18" s="68">
        <f>IF(K18="","0",VLOOKUP(K18,RangedCombat!$K$4:$L$11,2))</f>
        <v>1</v>
      </c>
      <c r="M18" s="86"/>
      <c r="N18" s="68" t="str">
        <f>IF(M18="","0",VLOOKUP(M18,RangedCombat!$M$4:$N$13,2))</f>
        <v>0</v>
      </c>
      <c r="O18" s="85"/>
      <c r="P18" s="88"/>
      <c r="Q18" s="68" t="str">
        <f>IF(P18="","0",VLOOKUP(P18,RangedCombat!$P$4:$Q$12,2))</f>
        <v>0</v>
      </c>
      <c r="R18" s="71"/>
      <c r="S18" s="88"/>
      <c r="T18" s="68" t="str">
        <f>IF(S18="","0",VLOOKUP(S18,RangedCombat!$P$4:$Q$12,2))</f>
        <v>0</v>
      </c>
      <c r="V18" s="88"/>
      <c r="W18" s="68" t="str">
        <f>IF(V18="","0",VLOOKUP(V18,RangedCombat!$P$4:$Q$12,2))</f>
        <v>0</v>
      </c>
      <c r="X18" s="1"/>
      <c r="Y18" s="88"/>
      <c r="Z18" s="87"/>
      <c r="AB18" s="37">
        <f t="shared" si="3"/>
        <v>2</v>
      </c>
    </row>
    <row r="19" spans="1:28" ht="12.75">
      <c r="A19" s="89"/>
      <c r="B19" s="69">
        <f t="shared" si="0"/>
        <v>4</v>
      </c>
      <c r="C19" s="86">
        <v>4</v>
      </c>
      <c r="D19" s="68">
        <f>IF(C19="","0",VLOOKUP(C19,RangedCombat!$C$4:$D$10,2))</f>
        <v>0</v>
      </c>
      <c r="E19" s="85"/>
      <c r="F19" s="86"/>
      <c r="G19" s="68" t="str">
        <f>IF(F19="","0",VLOOKUP(F19,RangedCombat!$F$4:$G$7,2))</f>
        <v>0</v>
      </c>
      <c r="H19" s="85"/>
      <c r="I19" s="101">
        <f t="shared" si="1"/>
        <v>6</v>
      </c>
      <c r="J19" s="101">
        <f t="shared" si="2"/>
        <v>12</v>
      </c>
      <c r="K19" s="87">
        <v>18</v>
      </c>
      <c r="L19" s="68">
        <f>IF(K19="","0",VLOOKUP(K19,RangedCombat!$K$4:$L$11,2))</f>
        <v>2</v>
      </c>
      <c r="M19" s="86"/>
      <c r="N19" s="68" t="str">
        <f>IF(M19="","0",VLOOKUP(M19,RangedCombat!$M$4:$N$13,2))</f>
        <v>0</v>
      </c>
      <c r="O19" s="85"/>
      <c r="P19" s="88"/>
      <c r="Q19" s="68" t="str">
        <f>IF(P19="","0",VLOOKUP(P19,RangedCombat!$P$4:$Q$12,2))</f>
        <v>0</v>
      </c>
      <c r="R19" s="71"/>
      <c r="S19" s="88"/>
      <c r="T19" s="68" t="str">
        <f>IF(S19="","0",VLOOKUP(S19,RangedCombat!$P$4:$Q$12,2))</f>
        <v>0</v>
      </c>
      <c r="V19" s="88"/>
      <c r="W19" s="68" t="str">
        <f>IF(V19="","0",VLOOKUP(V19,RangedCombat!$P$4:$Q$12,2))</f>
        <v>0</v>
      </c>
      <c r="X19" s="1"/>
      <c r="Y19" s="88"/>
      <c r="Z19" s="87"/>
      <c r="AB19" s="37">
        <f t="shared" si="3"/>
        <v>2</v>
      </c>
    </row>
    <row r="20" spans="1:28" ht="12.75">
      <c r="A20" s="89"/>
      <c r="B20" s="69">
        <f t="shared" si="0"/>
        <v>4</v>
      </c>
      <c r="C20" s="86">
        <v>4</v>
      </c>
      <c r="D20" s="68">
        <f>IF(C20="","0",VLOOKUP(C20,RangedCombat!$C$4:$D$10,2))</f>
        <v>0</v>
      </c>
      <c r="E20" s="85"/>
      <c r="F20" s="86">
        <v>-1</v>
      </c>
      <c r="G20" s="68">
        <f>IF(F20="","0",VLOOKUP(F20,RangedCombat!$F$4:$G$7,2))</f>
        <v>1</v>
      </c>
      <c r="H20" s="85"/>
      <c r="I20" s="101">
        <f t="shared" si="1"/>
        <v>6</v>
      </c>
      <c r="J20" s="101">
        <f t="shared" si="2"/>
        <v>12</v>
      </c>
      <c r="K20" s="87">
        <v>18</v>
      </c>
      <c r="L20" s="68">
        <f>IF(K20="","0",VLOOKUP(K20,RangedCombat!$K$4:$L$11,2))</f>
        <v>2</v>
      </c>
      <c r="M20" s="86"/>
      <c r="N20" s="68" t="str">
        <f>IF(M20="","0",VLOOKUP(M20,RangedCombat!$M$4:$N$13,2))</f>
        <v>0</v>
      </c>
      <c r="O20" s="85"/>
      <c r="P20" s="88"/>
      <c r="Q20" s="68" t="str">
        <f>IF(P20="","0",VLOOKUP(P20,RangedCombat!$P$4:$Q$12,2))</f>
        <v>0</v>
      </c>
      <c r="R20" s="71"/>
      <c r="S20" s="88"/>
      <c r="T20" s="68" t="str">
        <f>IF(S20="","0",VLOOKUP(S20,RangedCombat!$P$4:$Q$12,2))</f>
        <v>0</v>
      </c>
      <c r="V20" s="88"/>
      <c r="W20" s="68" t="str">
        <f>IF(V20="","0",VLOOKUP(V20,RangedCombat!$P$4:$Q$12,2))</f>
        <v>0</v>
      </c>
      <c r="X20" s="1"/>
      <c r="Y20" s="88"/>
      <c r="Z20" s="87"/>
      <c r="AB20" s="37">
        <f t="shared" si="3"/>
        <v>3</v>
      </c>
    </row>
    <row r="21" spans="1:28" ht="12.75">
      <c r="A21" s="89"/>
      <c r="B21" s="69">
        <f t="shared" si="0"/>
        <v>4</v>
      </c>
      <c r="C21" s="86">
        <v>4</v>
      </c>
      <c r="D21" s="68">
        <f>IF(C21="","0",VLOOKUP(C21,RangedCombat!$C$4:$D$10,2))</f>
        <v>0</v>
      </c>
      <c r="E21" s="85"/>
      <c r="F21" s="86"/>
      <c r="G21" s="68" t="str">
        <f>IF(F21="","0",VLOOKUP(F21,RangedCombat!$F$4:$G$7,2))</f>
        <v>0</v>
      </c>
      <c r="H21" s="85"/>
      <c r="I21" s="101">
        <f t="shared" si="1"/>
        <v>8</v>
      </c>
      <c r="J21" s="101">
        <f t="shared" si="2"/>
        <v>16</v>
      </c>
      <c r="K21" s="87">
        <v>24</v>
      </c>
      <c r="L21" s="68">
        <f>IF(K21="","0",VLOOKUP(K21,RangedCombat!$K$4:$L$11,2))</f>
        <v>3</v>
      </c>
      <c r="M21" s="86"/>
      <c r="N21" s="68" t="str">
        <f>IF(M21="","0",VLOOKUP(M21,RangedCombat!$M$4:$N$13,2))</f>
        <v>0</v>
      </c>
      <c r="O21" s="85"/>
      <c r="P21" s="88"/>
      <c r="Q21" s="68" t="str">
        <f>IF(P21="","0",VLOOKUP(P21,RangedCombat!$P$4:$Q$12,2))</f>
        <v>0</v>
      </c>
      <c r="R21" s="71"/>
      <c r="S21" s="88"/>
      <c r="T21" s="68" t="str">
        <f>IF(S21="","0",VLOOKUP(S21,RangedCombat!$P$4:$Q$12,2))</f>
        <v>0</v>
      </c>
      <c r="V21" s="88"/>
      <c r="W21" s="68" t="str">
        <f>IF(V21="","0",VLOOKUP(V21,RangedCombat!$P$4:$Q$12,2))</f>
        <v>0</v>
      </c>
      <c r="X21" s="1"/>
      <c r="Y21" s="88"/>
      <c r="Z21" s="87"/>
      <c r="AB21" s="37">
        <f t="shared" si="3"/>
        <v>3</v>
      </c>
    </row>
    <row r="22" spans="1:28" ht="12.75">
      <c r="A22" s="89"/>
      <c r="B22" s="69">
        <f t="shared" si="0"/>
        <v>4</v>
      </c>
      <c r="C22" s="86">
        <v>4</v>
      </c>
      <c r="D22" s="68">
        <f>IF(C22="","0",VLOOKUP(C22,RangedCombat!$C$4:$D$10,2))</f>
        <v>0</v>
      </c>
      <c r="E22" s="85"/>
      <c r="F22" s="86">
        <v>-1</v>
      </c>
      <c r="G22" s="68">
        <f>IF(F22="","0",VLOOKUP(F22,RangedCombat!$F$4:$G$7,2))</f>
        <v>1</v>
      </c>
      <c r="H22" s="85"/>
      <c r="I22" s="101">
        <f t="shared" si="1"/>
        <v>8</v>
      </c>
      <c r="J22" s="101">
        <f t="shared" si="2"/>
        <v>16</v>
      </c>
      <c r="K22" s="87">
        <v>24</v>
      </c>
      <c r="L22" s="68">
        <f>IF(K22="","0",VLOOKUP(K22,RangedCombat!$K$4:$L$11,2))</f>
        <v>3</v>
      </c>
      <c r="M22" s="86"/>
      <c r="N22" s="68" t="str">
        <f>IF(M22="","0",VLOOKUP(M22,RangedCombat!$M$4:$N$13,2))</f>
        <v>0</v>
      </c>
      <c r="O22" s="85"/>
      <c r="P22" s="88"/>
      <c r="Q22" s="68" t="str">
        <f>IF(P22="","0",VLOOKUP(P22,RangedCombat!$P$4:$Q$12,2))</f>
        <v>0</v>
      </c>
      <c r="R22" s="71"/>
      <c r="S22" s="88"/>
      <c r="T22" s="68" t="str">
        <f>IF(S22="","0",VLOOKUP(S22,RangedCombat!$P$4:$Q$12,2))</f>
        <v>0</v>
      </c>
      <c r="V22" s="88"/>
      <c r="W22" s="68" t="str">
        <f>IF(V22="","0",VLOOKUP(V22,RangedCombat!$P$4:$Q$12,2))</f>
        <v>0</v>
      </c>
      <c r="X22" s="1"/>
      <c r="Y22" s="88"/>
      <c r="Z22" s="87"/>
      <c r="AB22" s="37">
        <f t="shared" si="3"/>
        <v>4</v>
      </c>
    </row>
    <row r="23" spans="1:28" ht="12.75">
      <c r="A23" s="89"/>
      <c r="B23" s="69">
        <f>SUM(C23)</f>
        <v>4</v>
      </c>
      <c r="C23" s="86">
        <v>4</v>
      </c>
      <c r="D23" s="68">
        <f>IF(C23="","0",VLOOKUP(C23,RangedCombat!$C$4:$D$10,2))</f>
        <v>0</v>
      </c>
      <c r="E23" s="85"/>
      <c r="F23" s="86"/>
      <c r="G23" s="68" t="str">
        <f>IF(F23="","0",VLOOKUP(F23,RangedCombat!$F$4:$G$7,2))</f>
        <v>0</v>
      </c>
      <c r="H23" s="85"/>
      <c r="I23" s="101">
        <f>SUM(K23)/3</f>
        <v>10</v>
      </c>
      <c r="J23" s="101">
        <f t="shared" si="2"/>
        <v>20</v>
      </c>
      <c r="K23" s="87">
        <v>30</v>
      </c>
      <c r="L23" s="68">
        <f>IF(K23="","0",VLOOKUP(K23,RangedCombat!$K$4:$L$11,2))</f>
        <v>4</v>
      </c>
      <c r="M23" s="86"/>
      <c r="N23" s="68" t="str">
        <f>IF(M23="","0",VLOOKUP(M23,RangedCombat!$M$4:$N$13,2))</f>
        <v>0</v>
      </c>
      <c r="O23" s="85"/>
      <c r="P23" s="88"/>
      <c r="Q23" s="68" t="str">
        <f>IF(P23="","0",VLOOKUP(P23,RangedCombat!$P$4:$Q$12,2))</f>
        <v>0</v>
      </c>
      <c r="R23" s="71"/>
      <c r="S23" s="88"/>
      <c r="T23" s="68" t="str">
        <f>IF(S23="","0",VLOOKUP(S23,RangedCombat!$P$4:$Q$12,2))</f>
        <v>0</v>
      </c>
      <c r="V23" s="88"/>
      <c r="W23" s="68" t="str">
        <f>IF(V23="","0",VLOOKUP(V23,RangedCombat!$P$4:$Q$12,2))</f>
        <v>0</v>
      </c>
      <c r="X23" s="1"/>
      <c r="Y23" s="88"/>
      <c r="Z23" s="87"/>
      <c r="AB23" s="37">
        <f>SUM(D23+G23+L23+N23+Q23+T23+W23+Z23)</f>
        <v>4</v>
      </c>
    </row>
    <row r="24" spans="1:28" ht="12.75">
      <c r="A24" s="89"/>
      <c r="B24" s="69">
        <f>SUM(C24)</f>
        <v>4</v>
      </c>
      <c r="C24" s="86">
        <v>4</v>
      </c>
      <c r="D24" s="68">
        <f>IF(C24="","0",VLOOKUP(C24,RangedCombat!$C$4:$D$10,2))</f>
        <v>0</v>
      </c>
      <c r="E24" s="85"/>
      <c r="F24" s="86">
        <v>-1</v>
      </c>
      <c r="G24" s="68">
        <f>IF(F24="","0",VLOOKUP(F24,RangedCombat!$F$4:$G$7,2))</f>
        <v>1</v>
      </c>
      <c r="H24" s="85"/>
      <c r="I24" s="101">
        <f>SUM(K24)/3</f>
        <v>10</v>
      </c>
      <c r="J24" s="101">
        <f t="shared" si="2"/>
        <v>20</v>
      </c>
      <c r="K24" s="87">
        <v>30</v>
      </c>
      <c r="L24" s="68">
        <f>IF(K24="","0",VLOOKUP(K24,RangedCombat!$K$4:$L$11,2))</f>
        <v>4</v>
      </c>
      <c r="M24" s="86"/>
      <c r="N24" s="68" t="str">
        <f>IF(M24="","0",VLOOKUP(M24,RangedCombat!$M$4:$N$13,2))</f>
        <v>0</v>
      </c>
      <c r="O24" s="85"/>
      <c r="P24" s="88"/>
      <c r="Q24" s="68" t="str">
        <f>IF(P24="","0",VLOOKUP(P24,RangedCombat!$P$4:$Q$12,2))</f>
        <v>0</v>
      </c>
      <c r="R24" s="71"/>
      <c r="S24" s="88"/>
      <c r="T24" s="68" t="str">
        <f>IF(S24="","0",VLOOKUP(S24,RangedCombat!$P$4:$Q$12,2))</f>
        <v>0</v>
      </c>
      <c r="V24" s="88"/>
      <c r="W24" s="68" t="str">
        <f>IF(V24="","0",VLOOKUP(V24,RangedCombat!$P$4:$Q$12,2))</f>
        <v>0</v>
      </c>
      <c r="X24" s="1"/>
      <c r="Y24" s="88"/>
      <c r="Z24" s="87"/>
      <c r="AB24" s="37">
        <f>SUM(D24+G24+L24+N24+Q24+T24+W24+Z24)</f>
        <v>5</v>
      </c>
    </row>
    <row r="25" spans="1:28" ht="12.75">
      <c r="A25" s="89"/>
      <c r="B25" s="69">
        <f t="shared" si="0"/>
        <v>4</v>
      </c>
      <c r="C25" s="86">
        <v>4</v>
      </c>
      <c r="D25" s="68">
        <f>IF(C25="","0",VLOOKUP(C25,RangedCombat!$C$4:$D$10,2))</f>
        <v>0</v>
      </c>
      <c r="E25" s="85"/>
      <c r="F25" s="86"/>
      <c r="G25" s="68" t="str">
        <f>IF(F25="","0",VLOOKUP(F25,RangedCombat!$F$4:$G$7,2))</f>
        <v>0</v>
      </c>
      <c r="H25" s="85"/>
      <c r="I25" s="101">
        <f t="shared" si="1"/>
        <v>12</v>
      </c>
      <c r="J25" s="101">
        <f t="shared" si="2"/>
        <v>24</v>
      </c>
      <c r="K25" s="87">
        <v>36</v>
      </c>
      <c r="L25" s="68">
        <f>IF(K25="","0",VLOOKUP(K25,RangedCombat!$K$4:$L$11,2))</f>
        <v>6</v>
      </c>
      <c r="M25" s="86"/>
      <c r="N25" s="68" t="str">
        <f>IF(M25="","0",VLOOKUP(M25,RangedCombat!$M$4:$N$13,2))</f>
        <v>0</v>
      </c>
      <c r="O25" s="85"/>
      <c r="P25" s="88"/>
      <c r="Q25" s="68" t="str">
        <f>IF(P25="","0",VLOOKUP(P25,RangedCombat!$P$4:$Q$12,2))</f>
        <v>0</v>
      </c>
      <c r="R25" s="71"/>
      <c r="S25" s="88"/>
      <c r="T25" s="68" t="str">
        <f>IF(S25="","0",VLOOKUP(S25,RangedCombat!$P$4:$Q$12,2))</f>
        <v>0</v>
      </c>
      <c r="V25" s="88"/>
      <c r="W25" s="68" t="str">
        <f>IF(V25="","0",VLOOKUP(V25,RangedCombat!$P$4:$Q$12,2))</f>
        <v>0</v>
      </c>
      <c r="X25" s="1"/>
      <c r="Y25" s="88"/>
      <c r="Z25" s="87"/>
      <c r="AB25" s="37">
        <f t="shared" si="3"/>
        <v>6</v>
      </c>
    </row>
    <row r="26" spans="1:28" ht="12.75">
      <c r="A26" s="89"/>
      <c r="B26" s="69">
        <f t="shared" si="0"/>
        <v>4</v>
      </c>
      <c r="C26" s="86">
        <v>4</v>
      </c>
      <c r="D26" s="68">
        <f>IF(C26="","0",VLOOKUP(C26,RangedCombat!$C$4:$D$10,2))</f>
        <v>0</v>
      </c>
      <c r="E26" s="85"/>
      <c r="F26" s="86">
        <v>-1</v>
      </c>
      <c r="G26" s="68">
        <f>IF(F26="","0",VLOOKUP(F26,RangedCombat!$F$4:$G$7,2))</f>
        <v>1</v>
      </c>
      <c r="H26" s="85"/>
      <c r="I26" s="101">
        <f t="shared" si="1"/>
        <v>12</v>
      </c>
      <c r="J26" s="101">
        <f t="shared" si="2"/>
        <v>24</v>
      </c>
      <c r="K26" s="87">
        <v>36</v>
      </c>
      <c r="L26" s="68">
        <f>IF(K26="","0",VLOOKUP(K26,RangedCombat!$K$4:$L$11,2))</f>
        <v>6</v>
      </c>
      <c r="M26" s="86"/>
      <c r="N26" s="68" t="str">
        <f>IF(M26="","0",VLOOKUP(M26,RangedCombat!$M$4:$N$13,2))</f>
        <v>0</v>
      </c>
      <c r="O26" s="85"/>
      <c r="P26" s="88"/>
      <c r="Q26" s="68" t="str">
        <f>IF(P26="","0",VLOOKUP(P26,RangedCombat!$P$4:$Q$12,2))</f>
        <v>0</v>
      </c>
      <c r="R26" s="71"/>
      <c r="S26" s="88"/>
      <c r="T26" s="68" t="str">
        <f>IF(S26="","0",VLOOKUP(S26,RangedCombat!$P$4:$Q$12,2))</f>
        <v>0</v>
      </c>
      <c r="V26" s="88"/>
      <c r="W26" s="68" t="str">
        <f>IF(V26="","0",VLOOKUP(V26,RangedCombat!$P$4:$Q$12,2))</f>
        <v>0</v>
      </c>
      <c r="X26" s="1"/>
      <c r="Y26" s="88"/>
      <c r="Z26" s="87"/>
      <c r="AB26" s="37">
        <f t="shared" si="3"/>
        <v>7</v>
      </c>
    </row>
    <row r="27" spans="1:28" ht="12.75">
      <c r="A27" s="89"/>
      <c r="B27" s="69">
        <f t="shared" si="0"/>
        <v>4</v>
      </c>
      <c r="C27" s="86">
        <v>4</v>
      </c>
      <c r="D27" s="68">
        <f>IF(C27="","0",VLOOKUP(C27,RangedCombat!$C$4:$D$10,2))</f>
        <v>0</v>
      </c>
      <c r="E27" s="85"/>
      <c r="F27" s="86"/>
      <c r="G27" s="68" t="str">
        <f>IF(F27="","0",VLOOKUP(F27,RangedCombat!$F$4:$G$7,2))</f>
        <v>0</v>
      </c>
      <c r="H27" s="85"/>
      <c r="I27" s="101">
        <f t="shared" si="1"/>
        <v>15</v>
      </c>
      <c r="J27" s="101">
        <f t="shared" si="2"/>
        <v>30</v>
      </c>
      <c r="K27" s="87">
        <v>45</v>
      </c>
      <c r="L27" s="68">
        <f>IF(K27="","0",VLOOKUP(K27,RangedCombat!$K$4:$L$11,2))</f>
        <v>8</v>
      </c>
      <c r="M27" s="86"/>
      <c r="N27" s="68" t="str">
        <f>IF(M27="","0",VLOOKUP(M27,RangedCombat!$M$4:$N$13,2))</f>
        <v>0</v>
      </c>
      <c r="O27" s="85"/>
      <c r="P27" s="88"/>
      <c r="Q27" s="68" t="str">
        <f>IF(P27="","0",VLOOKUP(P27,RangedCombat!$P$4:$Q$12,2))</f>
        <v>0</v>
      </c>
      <c r="R27" s="71"/>
      <c r="S27" s="88"/>
      <c r="T27" s="68" t="str">
        <f>IF(S27="","0",VLOOKUP(S27,RangedCombat!$P$4:$Q$12,2))</f>
        <v>0</v>
      </c>
      <c r="V27" s="88"/>
      <c r="W27" s="68" t="str">
        <f>IF(V27="","0",VLOOKUP(V27,RangedCombat!$P$4:$Q$12,2))</f>
        <v>0</v>
      </c>
      <c r="X27" s="1"/>
      <c r="Y27" s="88"/>
      <c r="Z27" s="87"/>
      <c r="AB27" s="37">
        <f t="shared" si="3"/>
        <v>8</v>
      </c>
    </row>
    <row r="28" spans="1:28" ht="12.75">
      <c r="A28" s="89"/>
      <c r="B28" s="69">
        <f t="shared" si="0"/>
        <v>4</v>
      </c>
      <c r="C28" s="86">
        <v>4</v>
      </c>
      <c r="D28" s="68">
        <f>IF(C28="","0",VLOOKUP(C28,RangedCombat!$C$4:$D$10,2))</f>
        <v>0</v>
      </c>
      <c r="E28" s="85"/>
      <c r="F28" s="86">
        <v>-1</v>
      </c>
      <c r="G28" s="68">
        <f>IF(F28="","0",VLOOKUP(F28,RangedCombat!$F$4:$G$7,2))</f>
        <v>1</v>
      </c>
      <c r="H28" s="85"/>
      <c r="I28" s="101">
        <f t="shared" si="1"/>
        <v>15</v>
      </c>
      <c r="J28" s="101">
        <f t="shared" si="2"/>
        <v>30</v>
      </c>
      <c r="K28" s="87">
        <v>45</v>
      </c>
      <c r="L28" s="68">
        <f>IF(K28="","0",VLOOKUP(K28,RangedCombat!$K$4:$L$11,2))</f>
        <v>8</v>
      </c>
      <c r="M28" s="86"/>
      <c r="N28" s="68" t="str">
        <f>IF(M28="","0",VLOOKUP(M28,RangedCombat!$M$4:$N$13,2))</f>
        <v>0</v>
      </c>
      <c r="O28" s="85"/>
      <c r="P28" s="88"/>
      <c r="Q28" s="68" t="str">
        <f>IF(P28="","0",VLOOKUP(P28,RangedCombat!$P$4:$Q$12,2))</f>
        <v>0</v>
      </c>
      <c r="R28" s="71"/>
      <c r="S28" s="88"/>
      <c r="T28" s="68" t="str">
        <f>IF(S28="","0",VLOOKUP(S28,RangedCombat!$P$4:$Q$12,2))</f>
        <v>0</v>
      </c>
      <c r="V28" s="88"/>
      <c r="W28" s="68" t="str">
        <f>IF(V28="","0",VLOOKUP(V28,RangedCombat!$P$4:$Q$12,2))</f>
        <v>0</v>
      </c>
      <c r="X28" s="1"/>
      <c r="Y28" s="88"/>
      <c r="Z28" s="87"/>
      <c r="AB28" s="37">
        <f t="shared" si="3"/>
        <v>9</v>
      </c>
    </row>
    <row r="29" spans="1:28" ht="12.75">
      <c r="A29" s="89"/>
      <c r="B29" s="69">
        <f t="shared" si="0"/>
        <v>5</v>
      </c>
      <c r="C29" s="86">
        <v>5</v>
      </c>
      <c r="D29" s="68">
        <f>IF(C29="","0",VLOOKUP(C29,RangedCombat!$C$4:$D$10,2))</f>
        <v>2</v>
      </c>
      <c r="E29" s="85"/>
      <c r="F29" s="86"/>
      <c r="G29" s="68" t="str">
        <f>IF(F29="","0",VLOOKUP(F29,RangedCombat!$F$4:$G$7,2))</f>
        <v>0</v>
      </c>
      <c r="H29" s="85"/>
      <c r="I29" s="101">
        <f t="shared" si="1"/>
        <v>3</v>
      </c>
      <c r="J29" s="101">
        <f t="shared" si="2"/>
        <v>6</v>
      </c>
      <c r="K29" s="87">
        <v>9</v>
      </c>
      <c r="L29" s="68">
        <f>IF(K29="","0",VLOOKUP(K29,RangedCombat!$K$4:$L$11,2))</f>
        <v>-1</v>
      </c>
      <c r="M29" s="86"/>
      <c r="N29" s="68" t="str">
        <f>IF(M29="","0",VLOOKUP(M29,RangedCombat!$M$4:$N$13,2))</f>
        <v>0</v>
      </c>
      <c r="O29" s="85"/>
      <c r="P29" s="88"/>
      <c r="Q29" s="68" t="str">
        <f>IF(P29="","0",VLOOKUP(P29,RangedCombat!$P$4:$Q$12,2))</f>
        <v>0</v>
      </c>
      <c r="R29" s="71"/>
      <c r="S29" s="88"/>
      <c r="T29" s="68" t="str">
        <f>IF(S29="","0",VLOOKUP(S29,RangedCombat!$P$4:$Q$12,2))</f>
        <v>0</v>
      </c>
      <c r="V29" s="88"/>
      <c r="W29" s="68" t="str">
        <f>IF(V29="","0",VLOOKUP(V29,RangedCombat!$P$4:$Q$12,2))</f>
        <v>0</v>
      </c>
      <c r="X29" s="1"/>
      <c r="Y29" s="88"/>
      <c r="Z29" s="87"/>
      <c r="AB29" s="37">
        <f t="shared" si="3"/>
        <v>1</v>
      </c>
    </row>
    <row r="30" spans="1:28" ht="12.75">
      <c r="A30" s="89"/>
      <c r="B30" s="69">
        <f t="shared" si="0"/>
        <v>5</v>
      </c>
      <c r="C30" s="86">
        <v>5</v>
      </c>
      <c r="D30" s="68">
        <f>IF(C30="","0",VLOOKUP(C30,RangedCombat!$C$4:$D$10,2))</f>
        <v>2</v>
      </c>
      <c r="E30" s="85"/>
      <c r="F30" s="86">
        <v>-1</v>
      </c>
      <c r="G30" s="68">
        <f>IF(F30="","0",VLOOKUP(F30,RangedCombat!$F$4:$G$7,2))</f>
        <v>1</v>
      </c>
      <c r="H30" s="85"/>
      <c r="I30" s="101">
        <f t="shared" si="1"/>
        <v>3</v>
      </c>
      <c r="J30" s="101">
        <f t="shared" si="2"/>
        <v>6</v>
      </c>
      <c r="K30" s="87">
        <v>9</v>
      </c>
      <c r="L30" s="68">
        <f>IF(K30="","0",VLOOKUP(K30,RangedCombat!$K$4:$L$11,2))</f>
        <v>-1</v>
      </c>
      <c r="M30" s="86"/>
      <c r="N30" s="68" t="str">
        <f>IF(M30="","0",VLOOKUP(M30,RangedCombat!$M$4:$N$13,2))</f>
        <v>0</v>
      </c>
      <c r="O30" s="85"/>
      <c r="P30" s="88"/>
      <c r="Q30" s="68" t="str">
        <f>IF(P30="","0",VLOOKUP(P30,RangedCombat!$P$4:$Q$12,2))</f>
        <v>0</v>
      </c>
      <c r="R30" s="71"/>
      <c r="S30" s="88"/>
      <c r="T30" s="68" t="str">
        <f>IF(S30="","0",VLOOKUP(S30,RangedCombat!$P$4:$Q$12,2))</f>
        <v>0</v>
      </c>
      <c r="V30" s="88"/>
      <c r="W30" s="68" t="str">
        <f>IF(V30="","0",VLOOKUP(V30,RangedCombat!$P$4:$Q$12,2))</f>
        <v>0</v>
      </c>
      <c r="X30" s="1"/>
      <c r="Y30" s="88"/>
      <c r="Z30" s="87"/>
      <c r="AB30" s="37">
        <f t="shared" si="3"/>
        <v>2</v>
      </c>
    </row>
    <row r="31" spans="1:28" ht="12.75">
      <c r="A31" s="89"/>
      <c r="B31" s="69">
        <f t="shared" si="0"/>
        <v>5</v>
      </c>
      <c r="C31" s="86">
        <v>5</v>
      </c>
      <c r="D31" s="68">
        <f>IF(C31="","0",VLOOKUP(C31,RangedCombat!$C$4:$D$10,2))</f>
        <v>2</v>
      </c>
      <c r="E31" s="85"/>
      <c r="F31" s="86">
        <v>-2</v>
      </c>
      <c r="G31" s="68">
        <f>IF(F31="","0",VLOOKUP(F31,RangedCombat!$F$4:$G$7,2))</f>
        <v>3</v>
      </c>
      <c r="H31" s="85"/>
      <c r="I31" s="101">
        <f t="shared" si="1"/>
        <v>3</v>
      </c>
      <c r="J31" s="101">
        <f t="shared" si="2"/>
        <v>6</v>
      </c>
      <c r="K31" s="87">
        <v>9</v>
      </c>
      <c r="L31" s="68">
        <f>IF(K31="","0",VLOOKUP(K31,RangedCombat!$K$4:$L$11,2))</f>
        <v>-1</v>
      </c>
      <c r="M31" s="86"/>
      <c r="N31" s="68" t="str">
        <f>IF(M31="","0",VLOOKUP(M31,RangedCombat!$M$4:$N$13,2))</f>
        <v>0</v>
      </c>
      <c r="O31" s="85"/>
      <c r="P31" s="88"/>
      <c r="Q31" s="68" t="str">
        <f>IF(P31="","0",VLOOKUP(P31,RangedCombat!$P$4:$Q$12,2))</f>
        <v>0</v>
      </c>
      <c r="R31" s="71"/>
      <c r="S31" s="88"/>
      <c r="T31" s="68" t="str">
        <f>IF(S31="","0",VLOOKUP(S31,RangedCombat!$P$4:$Q$12,2))</f>
        <v>0</v>
      </c>
      <c r="V31" s="88"/>
      <c r="W31" s="68" t="str">
        <f>IF(V31="","0",VLOOKUP(V31,RangedCombat!$P$4:$Q$12,2))</f>
        <v>0</v>
      </c>
      <c r="X31" s="1"/>
      <c r="Y31" s="88"/>
      <c r="Z31" s="87"/>
      <c r="AB31" s="37">
        <f t="shared" si="3"/>
        <v>4</v>
      </c>
    </row>
    <row r="32" spans="1:28" ht="12.75">
      <c r="A32" s="89"/>
      <c r="B32" s="69">
        <f t="shared" si="0"/>
        <v>5</v>
      </c>
      <c r="C32" s="86">
        <v>5</v>
      </c>
      <c r="D32" s="68">
        <f>IF(C32="","0",VLOOKUP(C32,RangedCombat!$C$4:$D$10,2))</f>
        <v>2</v>
      </c>
      <c r="E32" s="85"/>
      <c r="F32" s="86"/>
      <c r="G32" s="68" t="str">
        <f>IF(F32="","0",VLOOKUP(F32,RangedCombat!$F$4:$G$7,2))</f>
        <v>0</v>
      </c>
      <c r="H32" s="85"/>
      <c r="I32" s="101">
        <f t="shared" si="1"/>
        <v>4</v>
      </c>
      <c r="J32" s="101">
        <f t="shared" si="2"/>
        <v>8</v>
      </c>
      <c r="K32" s="87">
        <v>12</v>
      </c>
      <c r="L32" s="68">
        <f>IF(K32="","0",VLOOKUP(K32,RangedCombat!$K$4:$L$11,2))</f>
        <v>0</v>
      </c>
      <c r="M32" s="86"/>
      <c r="N32" s="68" t="str">
        <f>IF(M32="","0",VLOOKUP(M32,RangedCombat!$M$4:$N$13,2))</f>
        <v>0</v>
      </c>
      <c r="O32" s="85"/>
      <c r="P32" s="88"/>
      <c r="Q32" s="68" t="str">
        <f>IF(P32="","0",VLOOKUP(P32,RangedCombat!$P$4:$Q$12,2))</f>
        <v>0</v>
      </c>
      <c r="R32" s="71"/>
      <c r="S32" s="88"/>
      <c r="T32" s="68" t="str">
        <f>IF(S32="","0",VLOOKUP(S32,RangedCombat!$P$4:$Q$12,2))</f>
        <v>0</v>
      </c>
      <c r="V32" s="88"/>
      <c r="W32" s="68" t="str">
        <f>IF(V32="","0",VLOOKUP(V32,RangedCombat!$P$4:$Q$12,2))</f>
        <v>0</v>
      </c>
      <c r="X32" s="1"/>
      <c r="Y32" s="88"/>
      <c r="Z32" s="87"/>
      <c r="AB32" s="37">
        <f t="shared" si="3"/>
        <v>2</v>
      </c>
    </row>
    <row r="33" spans="1:28" ht="12.75">
      <c r="A33" s="89"/>
      <c r="B33" s="69">
        <f t="shared" si="0"/>
        <v>5</v>
      </c>
      <c r="C33" s="86">
        <v>5</v>
      </c>
      <c r="D33" s="68">
        <f>IF(C33="","0",VLOOKUP(C33,RangedCombat!$C$4:$D$10,2))</f>
        <v>2</v>
      </c>
      <c r="E33" s="85"/>
      <c r="F33" s="86">
        <v>-1</v>
      </c>
      <c r="G33" s="68">
        <f>IF(F33="","0",VLOOKUP(F33,RangedCombat!$F$4:$G$7,2))</f>
        <v>1</v>
      </c>
      <c r="H33" s="85"/>
      <c r="I33" s="101">
        <f t="shared" si="1"/>
        <v>4</v>
      </c>
      <c r="J33" s="101">
        <f t="shared" si="2"/>
        <v>8</v>
      </c>
      <c r="K33" s="87">
        <v>12</v>
      </c>
      <c r="L33" s="68">
        <f>IF(K33="","0",VLOOKUP(K33,RangedCombat!$K$4:$L$11,2))</f>
        <v>0</v>
      </c>
      <c r="M33" s="86"/>
      <c r="N33" s="68" t="str">
        <f>IF(M33="","0",VLOOKUP(M33,RangedCombat!$M$4:$N$13,2))</f>
        <v>0</v>
      </c>
      <c r="O33" s="85"/>
      <c r="P33" s="88"/>
      <c r="Q33" s="68" t="str">
        <f>IF(P33="","0",VLOOKUP(P33,RangedCombat!$P$4:$Q$12,2))</f>
        <v>0</v>
      </c>
      <c r="R33" s="71"/>
      <c r="S33" s="88"/>
      <c r="T33" s="68" t="str">
        <f>IF(S33="","0",VLOOKUP(S33,RangedCombat!$P$4:$Q$12,2))</f>
        <v>0</v>
      </c>
      <c r="V33" s="88"/>
      <c r="W33" s="68" t="str">
        <f>IF(V33="","0",VLOOKUP(V33,RangedCombat!$P$4:$Q$12,2))</f>
        <v>0</v>
      </c>
      <c r="X33" s="1"/>
      <c r="Y33" s="88"/>
      <c r="Z33" s="87"/>
      <c r="AB33" s="37">
        <f t="shared" si="3"/>
        <v>3</v>
      </c>
    </row>
    <row r="34" spans="1:28" ht="12.75">
      <c r="A34" s="89"/>
      <c r="B34" s="69">
        <f t="shared" si="0"/>
        <v>5</v>
      </c>
      <c r="C34" s="86">
        <v>5</v>
      </c>
      <c r="D34" s="68">
        <f>IF(C34="","0",VLOOKUP(C34,RangedCombat!$C$4:$D$10,2))</f>
        <v>2</v>
      </c>
      <c r="E34" s="85"/>
      <c r="F34" s="86">
        <v>-2</v>
      </c>
      <c r="G34" s="68">
        <f>IF(F34="","0",VLOOKUP(F34,RangedCombat!$F$4:$G$7,2))</f>
        <v>3</v>
      </c>
      <c r="H34" s="85"/>
      <c r="I34" s="101">
        <f t="shared" si="1"/>
        <v>4</v>
      </c>
      <c r="J34" s="101">
        <f t="shared" si="2"/>
        <v>8</v>
      </c>
      <c r="K34" s="87">
        <v>12</v>
      </c>
      <c r="L34" s="68">
        <f>IF(K34="","0",VLOOKUP(K34,RangedCombat!$K$4:$L$11,2))</f>
        <v>0</v>
      </c>
      <c r="M34" s="86"/>
      <c r="N34" s="68" t="str">
        <f>IF(M34="","0",VLOOKUP(M34,RangedCombat!$M$4:$N$13,2))</f>
        <v>0</v>
      </c>
      <c r="O34" s="85"/>
      <c r="P34" s="88"/>
      <c r="Q34" s="68" t="str">
        <f>IF(P34="","0",VLOOKUP(P34,RangedCombat!$P$4:$Q$12,2))</f>
        <v>0</v>
      </c>
      <c r="R34" s="71"/>
      <c r="S34" s="88"/>
      <c r="T34" s="68" t="str">
        <f>IF(S34="","0",VLOOKUP(S34,RangedCombat!$P$4:$Q$12,2))</f>
        <v>0</v>
      </c>
      <c r="V34" s="88"/>
      <c r="W34" s="68" t="str">
        <f>IF(V34="","0",VLOOKUP(V34,RangedCombat!$P$4:$Q$12,2))</f>
        <v>0</v>
      </c>
      <c r="X34" s="1"/>
      <c r="Y34" s="88"/>
      <c r="Z34" s="87"/>
      <c r="AB34" s="37">
        <f t="shared" si="3"/>
        <v>5</v>
      </c>
    </row>
    <row r="35" spans="1:28" ht="12.75">
      <c r="A35" s="89"/>
      <c r="B35" s="69">
        <f t="shared" si="0"/>
        <v>5</v>
      </c>
      <c r="C35" s="86">
        <v>5</v>
      </c>
      <c r="D35" s="68">
        <f>IF(C35="","0",VLOOKUP(C35,RangedCombat!$C$4:$D$10,2))</f>
        <v>2</v>
      </c>
      <c r="E35" s="85"/>
      <c r="F35" s="86"/>
      <c r="G35" s="68" t="str">
        <f>IF(F35="","0",VLOOKUP(F35,RangedCombat!$F$4:$G$7,2))</f>
        <v>0</v>
      </c>
      <c r="H35" s="85"/>
      <c r="I35" s="101">
        <f t="shared" si="1"/>
        <v>5</v>
      </c>
      <c r="J35" s="101">
        <f t="shared" si="2"/>
        <v>10</v>
      </c>
      <c r="K35" s="87">
        <v>15</v>
      </c>
      <c r="L35" s="68">
        <f>IF(K35="","0",VLOOKUP(K35,RangedCombat!$K$4:$L$11,2))</f>
        <v>1</v>
      </c>
      <c r="M35" s="86"/>
      <c r="N35" s="68" t="str">
        <f>IF(M35="","0",VLOOKUP(M35,RangedCombat!$M$4:$N$13,2))</f>
        <v>0</v>
      </c>
      <c r="O35" s="85"/>
      <c r="P35" s="88"/>
      <c r="Q35" s="68" t="str">
        <f>IF(P35="","0",VLOOKUP(P35,RangedCombat!$P$4:$Q$12,2))</f>
        <v>0</v>
      </c>
      <c r="R35" s="71"/>
      <c r="S35" s="88"/>
      <c r="T35" s="68" t="str">
        <f>IF(S35="","0",VLOOKUP(S35,RangedCombat!$P$4:$Q$12,2))</f>
        <v>0</v>
      </c>
      <c r="V35" s="88"/>
      <c r="W35" s="68" t="str">
        <f>IF(V35="","0",VLOOKUP(V35,RangedCombat!$P$4:$Q$12,2))</f>
        <v>0</v>
      </c>
      <c r="X35" s="1"/>
      <c r="Y35" s="88"/>
      <c r="Z35" s="87"/>
      <c r="AB35" s="37">
        <f t="shared" si="3"/>
        <v>3</v>
      </c>
    </row>
    <row r="36" spans="1:28" ht="12.75">
      <c r="A36" s="89"/>
      <c r="B36" s="69">
        <f t="shared" si="0"/>
        <v>5</v>
      </c>
      <c r="C36" s="86">
        <v>5</v>
      </c>
      <c r="D36" s="68">
        <f>IF(C36="","0",VLOOKUP(C36,RangedCombat!$C$4:$D$10,2))</f>
        <v>2</v>
      </c>
      <c r="E36" s="85"/>
      <c r="F36" s="86">
        <v>-1</v>
      </c>
      <c r="G36" s="68">
        <f>IF(F36="","0",VLOOKUP(F36,RangedCombat!$F$4:$G$7,2))</f>
        <v>1</v>
      </c>
      <c r="H36" s="85"/>
      <c r="I36" s="101">
        <f t="shared" si="1"/>
        <v>5</v>
      </c>
      <c r="J36" s="101">
        <f t="shared" si="2"/>
        <v>10</v>
      </c>
      <c r="K36" s="87">
        <v>15</v>
      </c>
      <c r="L36" s="68">
        <f>IF(K36="","0",VLOOKUP(K36,RangedCombat!$K$4:$L$11,2))</f>
        <v>1</v>
      </c>
      <c r="M36" s="86"/>
      <c r="N36" s="68" t="str">
        <f>IF(M36="","0",VLOOKUP(M36,RangedCombat!$M$4:$N$13,2))</f>
        <v>0</v>
      </c>
      <c r="O36" s="85"/>
      <c r="P36" s="88"/>
      <c r="Q36" s="68" t="str">
        <f>IF(P36="","0",VLOOKUP(P36,RangedCombat!$P$4:$Q$12,2))</f>
        <v>0</v>
      </c>
      <c r="R36" s="71"/>
      <c r="S36" s="88"/>
      <c r="T36" s="68" t="str">
        <f>IF(S36="","0",VLOOKUP(S36,RangedCombat!$P$4:$Q$12,2))</f>
        <v>0</v>
      </c>
      <c r="V36" s="88"/>
      <c r="W36" s="68" t="str">
        <f>IF(V36="","0",VLOOKUP(V36,RangedCombat!$P$4:$Q$12,2))</f>
        <v>0</v>
      </c>
      <c r="X36" s="1"/>
      <c r="Y36" s="88"/>
      <c r="Z36" s="87"/>
      <c r="AB36" s="37">
        <f t="shared" si="3"/>
        <v>4</v>
      </c>
    </row>
    <row r="37" spans="1:28" ht="12.75">
      <c r="A37" s="89"/>
      <c r="B37" s="69">
        <f t="shared" si="0"/>
        <v>5</v>
      </c>
      <c r="C37" s="86">
        <v>5</v>
      </c>
      <c r="D37" s="68">
        <f>IF(C37="","0",VLOOKUP(C37,RangedCombat!$C$4:$D$10,2))</f>
        <v>2</v>
      </c>
      <c r="E37" s="85"/>
      <c r="F37" s="86">
        <v>-2</v>
      </c>
      <c r="G37" s="68">
        <f>IF(F37="","0",VLOOKUP(F37,RangedCombat!$F$4:$G$7,2))</f>
        <v>3</v>
      </c>
      <c r="H37" s="85"/>
      <c r="I37" s="101">
        <f t="shared" si="1"/>
        <v>5</v>
      </c>
      <c r="J37" s="101">
        <f t="shared" si="2"/>
        <v>10</v>
      </c>
      <c r="K37" s="87">
        <v>15</v>
      </c>
      <c r="L37" s="68">
        <f>IF(K37="","0",VLOOKUP(K37,RangedCombat!$K$4:$L$11,2))</f>
        <v>1</v>
      </c>
      <c r="M37" s="86"/>
      <c r="N37" s="68" t="str">
        <f>IF(M37="","0",VLOOKUP(M37,RangedCombat!$M$4:$N$13,2))</f>
        <v>0</v>
      </c>
      <c r="O37" s="85"/>
      <c r="P37" s="88"/>
      <c r="Q37" s="68" t="str">
        <f>IF(P37="","0",VLOOKUP(P37,RangedCombat!$P$4:$Q$12,2))</f>
        <v>0</v>
      </c>
      <c r="R37" s="71"/>
      <c r="S37" s="88"/>
      <c r="T37" s="68" t="str">
        <f>IF(S37="","0",VLOOKUP(S37,RangedCombat!$P$4:$Q$12,2))</f>
        <v>0</v>
      </c>
      <c r="V37" s="88"/>
      <c r="W37" s="68" t="str">
        <f>IF(V37="","0",VLOOKUP(V37,RangedCombat!$P$4:$Q$12,2))</f>
        <v>0</v>
      </c>
      <c r="X37" s="1"/>
      <c r="Y37" s="88"/>
      <c r="Z37" s="87"/>
      <c r="AB37" s="37">
        <f t="shared" si="3"/>
        <v>6</v>
      </c>
    </row>
    <row r="38" spans="1:28" ht="12.75">
      <c r="A38" s="89"/>
      <c r="B38" s="69">
        <f t="shared" si="0"/>
        <v>5</v>
      </c>
      <c r="C38" s="86">
        <v>5</v>
      </c>
      <c r="D38" s="68">
        <f>IF(C38="","0",VLOOKUP(C38,RangedCombat!$C$4:$D$10,2))</f>
        <v>2</v>
      </c>
      <c r="E38" s="85"/>
      <c r="F38" s="86"/>
      <c r="G38" s="68" t="str">
        <f>IF(F38="","0",VLOOKUP(F38,RangedCombat!$F$4:$G$7,2))</f>
        <v>0</v>
      </c>
      <c r="H38" s="85"/>
      <c r="I38" s="101">
        <f t="shared" si="1"/>
        <v>6</v>
      </c>
      <c r="J38" s="101">
        <f t="shared" si="2"/>
        <v>12</v>
      </c>
      <c r="K38" s="87">
        <v>18</v>
      </c>
      <c r="L38" s="68">
        <f>IF(K38="","0",VLOOKUP(K38,RangedCombat!$K$4:$L$11,2))</f>
        <v>2</v>
      </c>
      <c r="M38" s="86"/>
      <c r="N38" s="68" t="str">
        <f>IF(M38="","0",VLOOKUP(M38,RangedCombat!$M$4:$N$13,2))</f>
        <v>0</v>
      </c>
      <c r="O38" s="85"/>
      <c r="P38" s="88"/>
      <c r="Q38" s="68" t="str">
        <f>IF(P38="","0",VLOOKUP(P38,RangedCombat!$P$4:$Q$12,2))</f>
        <v>0</v>
      </c>
      <c r="R38" s="71"/>
      <c r="S38" s="88"/>
      <c r="T38" s="68" t="str">
        <f>IF(S38="","0",VLOOKUP(S38,RangedCombat!$P$4:$Q$12,2))</f>
        <v>0</v>
      </c>
      <c r="V38" s="88"/>
      <c r="W38" s="68" t="str">
        <f>IF(V38="","0",VLOOKUP(V38,RangedCombat!$P$4:$Q$12,2))</f>
        <v>0</v>
      </c>
      <c r="X38" s="1"/>
      <c r="Y38" s="88"/>
      <c r="Z38" s="87"/>
      <c r="AB38" s="37">
        <f t="shared" si="3"/>
        <v>4</v>
      </c>
    </row>
    <row r="39" spans="1:28" ht="12.75">
      <c r="A39" s="89"/>
      <c r="B39" s="69">
        <f t="shared" si="0"/>
        <v>5</v>
      </c>
      <c r="C39" s="86">
        <v>5</v>
      </c>
      <c r="D39" s="68">
        <f>IF(C39="","0",VLOOKUP(C39,RangedCombat!$C$4:$D$10,2))</f>
        <v>2</v>
      </c>
      <c r="E39" s="85"/>
      <c r="F39" s="86">
        <v>-1</v>
      </c>
      <c r="G39" s="68">
        <f>IF(F39="","0",VLOOKUP(F39,RangedCombat!$F$4:$G$7,2))</f>
        <v>1</v>
      </c>
      <c r="H39" s="85"/>
      <c r="I39" s="101">
        <f t="shared" si="1"/>
        <v>6</v>
      </c>
      <c r="J39" s="101">
        <f t="shared" si="2"/>
        <v>12</v>
      </c>
      <c r="K39" s="87">
        <v>18</v>
      </c>
      <c r="L39" s="68">
        <f>IF(K39="","0",VLOOKUP(K39,RangedCombat!$K$4:$L$11,2))</f>
        <v>2</v>
      </c>
      <c r="M39" s="86"/>
      <c r="N39" s="68" t="str">
        <f>IF(M39="","0",VLOOKUP(M39,RangedCombat!$M$4:$N$13,2))</f>
        <v>0</v>
      </c>
      <c r="O39" s="85"/>
      <c r="P39" s="88"/>
      <c r="Q39" s="68" t="str">
        <f>IF(P39="","0",VLOOKUP(P39,RangedCombat!$P$4:$Q$12,2))</f>
        <v>0</v>
      </c>
      <c r="R39" s="71"/>
      <c r="S39" s="88"/>
      <c r="T39" s="68" t="str">
        <f>IF(S39="","0",VLOOKUP(S39,RangedCombat!$P$4:$Q$12,2))</f>
        <v>0</v>
      </c>
      <c r="V39" s="88"/>
      <c r="W39" s="68" t="str">
        <f>IF(V39="","0",VLOOKUP(V39,RangedCombat!$P$4:$Q$12,2))</f>
        <v>0</v>
      </c>
      <c r="X39" s="1"/>
      <c r="Y39" s="88"/>
      <c r="Z39" s="87"/>
      <c r="AB39" s="37">
        <f t="shared" si="3"/>
        <v>5</v>
      </c>
    </row>
    <row r="40" spans="1:28" ht="12.75">
      <c r="A40" s="89"/>
      <c r="B40" s="69">
        <f t="shared" si="0"/>
        <v>5</v>
      </c>
      <c r="C40" s="86">
        <v>5</v>
      </c>
      <c r="D40" s="68">
        <f>IF(C40="","0",VLOOKUP(C40,RangedCombat!$C$4:$D$10,2))</f>
        <v>2</v>
      </c>
      <c r="E40" s="85"/>
      <c r="F40" s="86">
        <v>-2</v>
      </c>
      <c r="G40" s="68">
        <f>IF(F40="","0",VLOOKUP(F40,RangedCombat!$F$4:$G$7,2))</f>
        <v>3</v>
      </c>
      <c r="H40" s="85"/>
      <c r="I40" s="101">
        <f t="shared" si="1"/>
        <v>6</v>
      </c>
      <c r="J40" s="101">
        <f t="shared" si="2"/>
        <v>12</v>
      </c>
      <c r="K40" s="87">
        <v>18</v>
      </c>
      <c r="L40" s="68">
        <f>IF(K40="","0",VLOOKUP(K40,RangedCombat!$K$4:$L$11,2))</f>
        <v>2</v>
      </c>
      <c r="M40" s="86"/>
      <c r="N40" s="68" t="str">
        <f>IF(M40="","0",VLOOKUP(M40,RangedCombat!$M$4:$N$13,2))</f>
        <v>0</v>
      </c>
      <c r="O40" s="85"/>
      <c r="P40" s="88"/>
      <c r="Q40" s="68" t="str">
        <f>IF(P40="","0",VLOOKUP(P40,RangedCombat!$P$4:$Q$12,2))</f>
        <v>0</v>
      </c>
      <c r="R40" s="71"/>
      <c r="S40" s="88"/>
      <c r="T40" s="68" t="str">
        <f>IF(S40="","0",VLOOKUP(S40,RangedCombat!$P$4:$Q$12,2))</f>
        <v>0</v>
      </c>
      <c r="V40" s="88"/>
      <c r="W40" s="68" t="str">
        <f>IF(V40="","0",VLOOKUP(V40,RangedCombat!$P$4:$Q$12,2))</f>
        <v>0</v>
      </c>
      <c r="X40" s="1"/>
      <c r="Y40" s="88"/>
      <c r="Z40" s="87"/>
      <c r="AB40" s="37">
        <f t="shared" si="3"/>
        <v>7</v>
      </c>
    </row>
    <row r="41" spans="1:28" ht="12.75">
      <c r="A41" s="89"/>
      <c r="B41" s="69">
        <f t="shared" si="0"/>
        <v>5</v>
      </c>
      <c r="C41" s="86">
        <v>5</v>
      </c>
      <c r="D41" s="68">
        <f>IF(C41="","0",VLOOKUP(C41,RangedCombat!$C$4:$D$10,2))</f>
        <v>2</v>
      </c>
      <c r="E41" s="85"/>
      <c r="F41" s="86"/>
      <c r="G41" s="68" t="str">
        <f>IF(F41="","0",VLOOKUP(F41,RangedCombat!$F$4:$G$7,2))</f>
        <v>0</v>
      </c>
      <c r="H41" s="85"/>
      <c r="I41" s="101">
        <f t="shared" si="1"/>
        <v>8</v>
      </c>
      <c r="J41" s="101">
        <f t="shared" si="2"/>
        <v>16</v>
      </c>
      <c r="K41" s="87">
        <v>24</v>
      </c>
      <c r="L41" s="68">
        <f>IF(K41="","0",VLOOKUP(K41,RangedCombat!$K$4:$L$11,2))</f>
        <v>3</v>
      </c>
      <c r="M41" s="86"/>
      <c r="N41" s="68" t="str">
        <f>IF(M41="","0",VLOOKUP(M41,RangedCombat!$M$4:$N$13,2))</f>
        <v>0</v>
      </c>
      <c r="O41" s="85"/>
      <c r="P41" s="88"/>
      <c r="Q41" s="68" t="str">
        <f>IF(P41="","0",VLOOKUP(P41,RangedCombat!$P$4:$Q$12,2))</f>
        <v>0</v>
      </c>
      <c r="R41" s="71"/>
      <c r="S41" s="88"/>
      <c r="T41" s="68" t="str">
        <f>IF(S41="","0",VLOOKUP(S41,RangedCombat!$P$4:$Q$12,2))</f>
        <v>0</v>
      </c>
      <c r="V41" s="88"/>
      <c r="W41" s="68" t="str">
        <f>IF(V41="","0",VLOOKUP(V41,RangedCombat!$P$4:$Q$12,2))</f>
        <v>0</v>
      </c>
      <c r="X41" s="1"/>
      <c r="Y41" s="88"/>
      <c r="Z41" s="87"/>
      <c r="AB41" s="37">
        <f t="shared" si="3"/>
        <v>5</v>
      </c>
    </row>
    <row r="42" spans="1:28" ht="12.75">
      <c r="A42" s="89"/>
      <c r="B42" s="69">
        <f t="shared" si="0"/>
        <v>5</v>
      </c>
      <c r="C42" s="86">
        <v>5</v>
      </c>
      <c r="D42" s="68">
        <f>IF(C42="","0",VLOOKUP(C42,RangedCombat!$C$4:$D$10,2))</f>
        <v>2</v>
      </c>
      <c r="E42" s="85"/>
      <c r="F42" s="86">
        <v>-1</v>
      </c>
      <c r="G42" s="68">
        <f>IF(F42="","0",VLOOKUP(F42,RangedCombat!$F$4:$G$7,2))</f>
        <v>1</v>
      </c>
      <c r="H42" s="85"/>
      <c r="I42" s="101">
        <f t="shared" si="1"/>
        <v>8</v>
      </c>
      <c r="J42" s="101">
        <f t="shared" si="2"/>
        <v>16</v>
      </c>
      <c r="K42" s="87">
        <v>24</v>
      </c>
      <c r="L42" s="68">
        <f>IF(K42="","0",VLOOKUP(K42,RangedCombat!$K$4:$L$11,2))</f>
        <v>3</v>
      </c>
      <c r="M42" s="86"/>
      <c r="N42" s="68" t="str">
        <f>IF(M42="","0",VLOOKUP(M42,RangedCombat!$M$4:$N$13,2))</f>
        <v>0</v>
      </c>
      <c r="O42" s="85"/>
      <c r="P42" s="88"/>
      <c r="Q42" s="68" t="str">
        <f>IF(P42="","0",VLOOKUP(P42,RangedCombat!$P$4:$Q$12,2))</f>
        <v>0</v>
      </c>
      <c r="R42" s="71"/>
      <c r="S42" s="88"/>
      <c r="T42" s="68" t="str">
        <f>IF(S42="","0",VLOOKUP(S42,RangedCombat!$P$4:$Q$12,2))</f>
        <v>0</v>
      </c>
      <c r="V42" s="88"/>
      <c r="W42" s="68" t="str">
        <f>IF(V42="","0",VLOOKUP(V42,RangedCombat!$P$4:$Q$12,2))</f>
        <v>0</v>
      </c>
      <c r="X42" s="1"/>
      <c r="Y42" s="88"/>
      <c r="Z42" s="87"/>
      <c r="AB42" s="37">
        <f t="shared" si="3"/>
        <v>6</v>
      </c>
    </row>
    <row r="43" spans="1:28" ht="12.75">
      <c r="A43" s="89"/>
      <c r="B43" s="69">
        <f t="shared" si="0"/>
        <v>5</v>
      </c>
      <c r="C43" s="86">
        <v>5</v>
      </c>
      <c r="D43" s="68">
        <f>IF(C43="","0",VLOOKUP(C43,RangedCombat!$C$4:$D$10,2))</f>
        <v>2</v>
      </c>
      <c r="E43" s="85"/>
      <c r="F43" s="86">
        <v>-2</v>
      </c>
      <c r="G43" s="68">
        <f>IF(F43="","0",VLOOKUP(F43,RangedCombat!$F$4:$G$7,2))</f>
        <v>3</v>
      </c>
      <c r="H43" s="85"/>
      <c r="I43" s="101">
        <f t="shared" si="1"/>
        <v>8</v>
      </c>
      <c r="J43" s="101">
        <f t="shared" si="2"/>
        <v>16</v>
      </c>
      <c r="K43" s="87">
        <v>24</v>
      </c>
      <c r="L43" s="68">
        <f>IF(K43="","0",VLOOKUP(K43,RangedCombat!$K$4:$L$11,2))</f>
        <v>3</v>
      </c>
      <c r="M43" s="86"/>
      <c r="N43" s="68" t="str">
        <f>IF(M43="","0",VLOOKUP(M43,RangedCombat!$M$4:$N$13,2))</f>
        <v>0</v>
      </c>
      <c r="O43" s="85"/>
      <c r="P43" s="88"/>
      <c r="Q43" s="68" t="str">
        <f>IF(P43="","0",VLOOKUP(P43,RangedCombat!$P$4:$Q$12,2))</f>
        <v>0</v>
      </c>
      <c r="R43" s="71"/>
      <c r="S43" s="88"/>
      <c r="T43" s="68" t="str">
        <f>IF(S43="","0",VLOOKUP(S43,RangedCombat!$P$4:$Q$12,2))</f>
        <v>0</v>
      </c>
      <c r="V43" s="88"/>
      <c r="W43" s="68" t="str">
        <f>IF(V43="","0",VLOOKUP(V43,RangedCombat!$P$4:$Q$12,2))</f>
        <v>0</v>
      </c>
      <c r="X43" s="1"/>
      <c r="Y43" s="88"/>
      <c r="Z43" s="87"/>
      <c r="AB43" s="37">
        <f t="shared" si="3"/>
        <v>8</v>
      </c>
    </row>
    <row r="44" spans="1:28" ht="12.75">
      <c r="A44" s="89"/>
      <c r="B44" s="69">
        <f>SUM(C44)</f>
        <v>5</v>
      </c>
      <c r="C44" s="86">
        <v>5</v>
      </c>
      <c r="D44" s="68">
        <f>IF(C44="","0",VLOOKUP(C44,RangedCombat!$C$4:$D$10,2))</f>
        <v>2</v>
      </c>
      <c r="E44" s="85"/>
      <c r="F44" s="86"/>
      <c r="G44" s="68" t="str">
        <f>IF(F44="","0",VLOOKUP(F44,RangedCombat!$F$4:$G$7,2))</f>
        <v>0</v>
      </c>
      <c r="H44" s="85"/>
      <c r="I44" s="101">
        <f>SUM(K44)/3</f>
        <v>10</v>
      </c>
      <c r="J44" s="101">
        <f t="shared" si="2"/>
        <v>20</v>
      </c>
      <c r="K44" s="87">
        <v>30</v>
      </c>
      <c r="L44" s="68">
        <f>IF(K44="","0",VLOOKUP(K44,RangedCombat!$K$4:$L$11,2))</f>
        <v>4</v>
      </c>
      <c r="M44" s="86"/>
      <c r="N44" s="68" t="str">
        <f>IF(M44="","0",VLOOKUP(M44,RangedCombat!$M$4:$N$13,2))</f>
        <v>0</v>
      </c>
      <c r="O44" s="85"/>
      <c r="P44" s="88"/>
      <c r="Q44" s="68" t="str">
        <f>IF(P44="","0",VLOOKUP(P44,RangedCombat!$P$4:$Q$12,2))</f>
        <v>0</v>
      </c>
      <c r="R44" s="71"/>
      <c r="S44" s="88"/>
      <c r="T44" s="68" t="str">
        <f>IF(S44="","0",VLOOKUP(S44,RangedCombat!$P$4:$Q$12,2))</f>
        <v>0</v>
      </c>
      <c r="V44" s="88"/>
      <c r="W44" s="68" t="str">
        <f>IF(V44="","0",VLOOKUP(V44,RangedCombat!$P$4:$Q$12,2))</f>
        <v>0</v>
      </c>
      <c r="X44" s="1"/>
      <c r="Y44" s="88"/>
      <c r="Z44" s="87"/>
      <c r="AB44" s="37">
        <f>SUM(D44+G44+L44+N44+Q44+T44+W44+Z44)</f>
        <v>6</v>
      </c>
    </row>
    <row r="45" spans="1:28" ht="12.75">
      <c r="A45" s="89"/>
      <c r="B45" s="69">
        <f aca="true" t="shared" si="4" ref="B45:B91">SUM(C45)</f>
        <v>5</v>
      </c>
      <c r="C45" s="86">
        <v>5</v>
      </c>
      <c r="D45" s="68">
        <f>IF(C45="","0",VLOOKUP(C45,RangedCombat!$C$4:$D$10,2))</f>
        <v>2</v>
      </c>
      <c r="E45" s="85"/>
      <c r="F45" s="86"/>
      <c r="G45" s="68" t="str">
        <f>IF(F45="","0",VLOOKUP(F45,RangedCombat!$F$4:$G$7,2))</f>
        <v>0</v>
      </c>
      <c r="H45" s="85"/>
      <c r="I45" s="101">
        <f aca="true" t="shared" si="5" ref="I45:I91">SUM(K45)/3</f>
        <v>12</v>
      </c>
      <c r="J45" s="101">
        <f t="shared" si="2"/>
        <v>24</v>
      </c>
      <c r="K45" s="87">
        <v>36</v>
      </c>
      <c r="L45" s="68">
        <f>IF(K45="","0",VLOOKUP(K45,RangedCombat!$K$4:$L$11,2))</f>
        <v>6</v>
      </c>
      <c r="M45" s="86"/>
      <c r="N45" s="68" t="str">
        <f>IF(M45="","0",VLOOKUP(M45,RangedCombat!$M$4:$N$13,2))</f>
        <v>0</v>
      </c>
      <c r="O45" s="85"/>
      <c r="P45" s="88"/>
      <c r="Q45" s="68" t="str">
        <f>IF(P45="","0",VLOOKUP(P45,RangedCombat!$P$4:$Q$12,2))</f>
        <v>0</v>
      </c>
      <c r="R45" s="71"/>
      <c r="S45" s="88"/>
      <c r="T45" s="68" t="str">
        <f>IF(S45="","0",VLOOKUP(S45,RangedCombat!$P$4:$Q$12,2))</f>
        <v>0</v>
      </c>
      <c r="V45" s="88"/>
      <c r="W45" s="68" t="str">
        <f>IF(V45="","0",VLOOKUP(V45,RangedCombat!$P$4:$Q$12,2))</f>
        <v>0</v>
      </c>
      <c r="X45" s="1"/>
      <c r="Y45" s="88"/>
      <c r="Z45" s="87"/>
      <c r="AB45" s="37">
        <f aca="true" t="shared" si="6" ref="AB45:AB91">SUM(D45+G45+L45+N45+Q45+T45+W45+Z45)</f>
        <v>8</v>
      </c>
    </row>
    <row r="46" spans="1:28" ht="12.75">
      <c r="A46" s="89"/>
      <c r="B46" s="69">
        <f t="shared" si="4"/>
        <v>5</v>
      </c>
      <c r="C46" s="86">
        <v>5</v>
      </c>
      <c r="D46" s="68">
        <f>IF(C46="","0",VLOOKUP(C46,RangedCombat!$C$4:$D$10,2))</f>
        <v>2</v>
      </c>
      <c r="E46" s="85"/>
      <c r="F46" s="86">
        <v>-1</v>
      </c>
      <c r="G46" s="68">
        <f>IF(F46="","0",VLOOKUP(F46,RangedCombat!$F$4:$G$7,2))</f>
        <v>1</v>
      </c>
      <c r="H46" s="85"/>
      <c r="I46" s="101">
        <f t="shared" si="5"/>
        <v>12</v>
      </c>
      <c r="J46" s="101">
        <f t="shared" si="2"/>
        <v>24</v>
      </c>
      <c r="K46" s="87">
        <v>36</v>
      </c>
      <c r="L46" s="68">
        <f>IF(K46="","0",VLOOKUP(K46,RangedCombat!$K$4:$L$11,2))</f>
        <v>6</v>
      </c>
      <c r="M46" s="86"/>
      <c r="N46" s="68" t="str">
        <f>IF(M46="","0",VLOOKUP(M46,RangedCombat!$M$4:$N$13,2))</f>
        <v>0</v>
      </c>
      <c r="O46" s="85"/>
      <c r="P46" s="88"/>
      <c r="Q46" s="68" t="str">
        <f>IF(P46="","0",VLOOKUP(P46,RangedCombat!$P$4:$Q$12,2))</f>
        <v>0</v>
      </c>
      <c r="R46" s="71"/>
      <c r="S46" s="88"/>
      <c r="T46" s="68" t="str">
        <f>IF(S46="","0",VLOOKUP(S46,RangedCombat!$P$4:$Q$12,2))</f>
        <v>0</v>
      </c>
      <c r="V46" s="88"/>
      <c r="W46" s="68" t="str">
        <f>IF(V46="","0",VLOOKUP(V46,RangedCombat!$P$4:$Q$12,2))</f>
        <v>0</v>
      </c>
      <c r="X46" s="1"/>
      <c r="Y46" s="88"/>
      <c r="Z46" s="87"/>
      <c r="AB46" s="37">
        <f t="shared" si="6"/>
        <v>9</v>
      </c>
    </row>
    <row r="47" spans="1:28" ht="12.75">
      <c r="A47" s="89"/>
      <c r="B47" s="69">
        <f t="shared" si="4"/>
        <v>5</v>
      </c>
      <c r="C47" s="86">
        <v>5</v>
      </c>
      <c r="D47" s="68">
        <f>IF(C47="","0",VLOOKUP(C47,RangedCombat!$C$4:$D$10,2))</f>
        <v>2</v>
      </c>
      <c r="E47" s="85"/>
      <c r="F47" s="86">
        <v>-2</v>
      </c>
      <c r="G47" s="68">
        <f>IF(F47="","0",VLOOKUP(F47,RangedCombat!$F$4:$G$7,2))</f>
        <v>3</v>
      </c>
      <c r="H47" s="85"/>
      <c r="I47" s="101">
        <f t="shared" si="5"/>
        <v>12</v>
      </c>
      <c r="J47" s="101">
        <f t="shared" si="2"/>
        <v>24</v>
      </c>
      <c r="K47" s="87">
        <v>36</v>
      </c>
      <c r="L47" s="68">
        <f>IF(K47="","0",VLOOKUP(K47,RangedCombat!$K$4:$L$11,2))</f>
        <v>6</v>
      </c>
      <c r="M47" s="86"/>
      <c r="N47" s="68" t="str">
        <f>IF(M47="","0",VLOOKUP(M47,RangedCombat!$M$4:$N$13,2))</f>
        <v>0</v>
      </c>
      <c r="O47" s="85"/>
      <c r="P47" s="88"/>
      <c r="Q47" s="68" t="str">
        <f>IF(P47="","0",VLOOKUP(P47,RangedCombat!$P$4:$Q$12,2))</f>
        <v>0</v>
      </c>
      <c r="R47" s="71"/>
      <c r="S47" s="88"/>
      <c r="T47" s="68" t="str">
        <f>IF(S47="","0",VLOOKUP(S47,RangedCombat!$P$4:$Q$12,2))</f>
        <v>0</v>
      </c>
      <c r="V47" s="88"/>
      <c r="W47" s="68" t="str">
        <f>IF(V47="","0",VLOOKUP(V47,RangedCombat!$P$4:$Q$12,2))</f>
        <v>0</v>
      </c>
      <c r="X47" s="1"/>
      <c r="Y47" s="88"/>
      <c r="Z47" s="87"/>
      <c r="AB47" s="37">
        <f t="shared" si="6"/>
        <v>11</v>
      </c>
    </row>
    <row r="48" spans="1:28" ht="12.75">
      <c r="A48" s="89"/>
      <c r="B48" s="69">
        <f t="shared" si="4"/>
        <v>5</v>
      </c>
      <c r="C48" s="86">
        <v>5</v>
      </c>
      <c r="D48" s="68">
        <f>IF(C48="","0",VLOOKUP(C48,RangedCombat!$C$4:$D$10,2))</f>
        <v>2</v>
      </c>
      <c r="E48" s="85"/>
      <c r="F48" s="86"/>
      <c r="G48" s="68" t="str">
        <f>IF(F48="","0",VLOOKUP(F48,RangedCombat!$F$4:$G$7,2))</f>
        <v>0</v>
      </c>
      <c r="H48" s="85"/>
      <c r="I48" s="101">
        <f t="shared" si="5"/>
        <v>15</v>
      </c>
      <c r="J48" s="101">
        <f t="shared" si="2"/>
        <v>30</v>
      </c>
      <c r="K48" s="87">
        <v>45</v>
      </c>
      <c r="L48" s="68">
        <f>IF(K48="","0",VLOOKUP(K48,RangedCombat!$K$4:$L$11,2))</f>
        <v>8</v>
      </c>
      <c r="M48" s="86"/>
      <c r="N48" s="68" t="str">
        <f>IF(M48="","0",VLOOKUP(M48,RangedCombat!$M$4:$N$13,2))</f>
        <v>0</v>
      </c>
      <c r="O48" s="85"/>
      <c r="P48" s="88"/>
      <c r="Q48" s="68" t="str">
        <f>IF(P48="","0",VLOOKUP(P48,RangedCombat!$P$4:$Q$12,2))</f>
        <v>0</v>
      </c>
      <c r="R48" s="71"/>
      <c r="S48" s="88"/>
      <c r="T48" s="68" t="str">
        <f>IF(S48="","0",VLOOKUP(S48,RangedCombat!$P$4:$Q$12,2))</f>
        <v>0</v>
      </c>
      <c r="V48" s="88"/>
      <c r="W48" s="68" t="str">
        <f>IF(V48="","0",VLOOKUP(V48,RangedCombat!$P$4:$Q$12,2))</f>
        <v>0</v>
      </c>
      <c r="X48" s="1"/>
      <c r="Y48" s="88"/>
      <c r="Z48" s="87"/>
      <c r="AB48" s="37">
        <f t="shared" si="6"/>
        <v>10</v>
      </c>
    </row>
    <row r="49" spans="1:28" ht="12.75">
      <c r="A49" s="89"/>
      <c r="B49" s="69">
        <f t="shared" si="4"/>
        <v>5</v>
      </c>
      <c r="C49" s="86">
        <v>5</v>
      </c>
      <c r="D49" s="68">
        <f>IF(C49="","0",VLOOKUP(C49,RangedCombat!$C$4:$D$10,2))</f>
        <v>2</v>
      </c>
      <c r="E49" s="85"/>
      <c r="F49" s="86">
        <v>-1</v>
      </c>
      <c r="G49" s="68">
        <f>IF(F49="","0",VLOOKUP(F49,RangedCombat!$F$4:$G$7,2))</f>
        <v>1</v>
      </c>
      <c r="H49" s="85"/>
      <c r="I49" s="101">
        <f t="shared" si="5"/>
        <v>15</v>
      </c>
      <c r="J49" s="101">
        <f t="shared" si="2"/>
        <v>30</v>
      </c>
      <c r="K49" s="87">
        <v>45</v>
      </c>
      <c r="L49" s="68">
        <f>IF(K49="","0",VLOOKUP(K49,RangedCombat!$K$4:$L$11,2))</f>
        <v>8</v>
      </c>
      <c r="M49" s="86"/>
      <c r="N49" s="68" t="str">
        <f>IF(M49="","0",VLOOKUP(M49,RangedCombat!$M$4:$N$13,2))</f>
        <v>0</v>
      </c>
      <c r="O49" s="85"/>
      <c r="P49" s="88"/>
      <c r="Q49" s="68" t="str">
        <f>IF(P49="","0",VLOOKUP(P49,RangedCombat!$P$4:$Q$12,2))</f>
        <v>0</v>
      </c>
      <c r="R49" s="71"/>
      <c r="S49" s="88"/>
      <c r="T49" s="68" t="str">
        <f>IF(S49="","0",VLOOKUP(S49,RangedCombat!$P$4:$Q$12,2))</f>
        <v>0</v>
      </c>
      <c r="V49" s="88"/>
      <c r="W49" s="68" t="str">
        <f>IF(V49="","0",VLOOKUP(V49,RangedCombat!$P$4:$Q$12,2))</f>
        <v>0</v>
      </c>
      <c r="X49" s="1"/>
      <c r="Y49" s="88"/>
      <c r="Z49" s="87"/>
      <c r="AB49" s="37">
        <f t="shared" si="6"/>
        <v>11</v>
      </c>
    </row>
    <row r="50" spans="1:28" ht="12.75">
      <c r="A50" s="89"/>
      <c r="B50" s="69">
        <f t="shared" si="4"/>
        <v>5</v>
      </c>
      <c r="C50" s="86">
        <v>5</v>
      </c>
      <c r="D50" s="68">
        <f>IF(C50="","0",VLOOKUP(C50,RangedCombat!$C$4:$D$10,2))</f>
        <v>2</v>
      </c>
      <c r="E50" s="85"/>
      <c r="F50" s="86">
        <v>-2</v>
      </c>
      <c r="G50" s="68">
        <f>IF(F50="","0",VLOOKUP(F50,RangedCombat!$F$4:$G$7,2))</f>
        <v>3</v>
      </c>
      <c r="H50" s="85"/>
      <c r="I50" s="101">
        <f t="shared" si="5"/>
        <v>15</v>
      </c>
      <c r="J50" s="101">
        <f t="shared" si="2"/>
        <v>30</v>
      </c>
      <c r="K50" s="87">
        <v>45</v>
      </c>
      <c r="L50" s="68">
        <f>IF(K50="","0",VLOOKUP(K50,RangedCombat!$K$4:$L$11,2))</f>
        <v>8</v>
      </c>
      <c r="M50" s="86"/>
      <c r="N50" s="68" t="str">
        <f>IF(M50="","0",VLOOKUP(M50,RangedCombat!$M$4:$N$13,2))</f>
        <v>0</v>
      </c>
      <c r="O50" s="85"/>
      <c r="P50" s="88"/>
      <c r="Q50" s="68" t="str">
        <f>IF(P50="","0",VLOOKUP(P50,RangedCombat!$P$4:$Q$12,2))</f>
        <v>0</v>
      </c>
      <c r="R50" s="71"/>
      <c r="S50" s="88"/>
      <c r="T50" s="68" t="str">
        <f>IF(S50="","0",VLOOKUP(S50,RangedCombat!$P$4:$Q$12,2))</f>
        <v>0</v>
      </c>
      <c r="V50" s="88"/>
      <c r="W50" s="68" t="str">
        <f>IF(V50="","0",VLOOKUP(V50,RangedCombat!$P$4:$Q$12,2))</f>
        <v>0</v>
      </c>
      <c r="X50" s="1"/>
      <c r="Y50" s="88"/>
      <c r="Z50" s="87"/>
      <c r="AB50" s="37">
        <f t="shared" si="6"/>
        <v>13</v>
      </c>
    </row>
    <row r="51" spans="1:28" ht="12.75">
      <c r="A51" s="89"/>
      <c r="B51" s="69">
        <f t="shared" si="4"/>
        <v>6</v>
      </c>
      <c r="C51" s="86">
        <v>6</v>
      </c>
      <c r="D51" s="68">
        <f>IF(C51="","0",VLOOKUP(C51,RangedCombat!$C$4:$D$10,2))</f>
        <v>4</v>
      </c>
      <c r="E51" s="85"/>
      <c r="F51" s="86"/>
      <c r="G51" s="68" t="str">
        <f>IF(F51="","0",VLOOKUP(F51,RangedCombat!$F$4:$G$7,2))</f>
        <v>0</v>
      </c>
      <c r="H51" s="85"/>
      <c r="I51" s="101">
        <f t="shared" si="5"/>
        <v>3</v>
      </c>
      <c r="J51" s="101">
        <f t="shared" si="2"/>
        <v>6</v>
      </c>
      <c r="K51" s="87">
        <v>9</v>
      </c>
      <c r="L51" s="68">
        <f>IF(K51="","0",VLOOKUP(K51,RangedCombat!$K$4:$L$11,2))</f>
        <v>-1</v>
      </c>
      <c r="M51" s="86"/>
      <c r="N51" s="68" t="str">
        <f>IF(M51="","0",VLOOKUP(M51,RangedCombat!$M$4:$N$13,2))</f>
        <v>0</v>
      </c>
      <c r="O51" s="85"/>
      <c r="P51" s="88"/>
      <c r="Q51" s="68" t="str">
        <f>IF(P51="","0",VLOOKUP(P51,RangedCombat!$P$4:$Q$12,2))</f>
        <v>0</v>
      </c>
      <c r="R51" s="71"/>
      <c r="S51" s="88"/>
      <c r="T51" s="68" t="str">
        <f>IF(S51="","0",VLOOKUP(S51,RangedCombat!$P$4:$Q$12,2))</f>
        <v>0</v>
      </c>
      <c r="V51" s="88"/>
      <c r="W51" s="68" t="str">
        <f>IF(V51="","0",VLOOKUP(V51,RangedCombat!$P$4:$Q$12,2))</f>
        <v>0</v>
      </c>
      <c r="X51" s="1"/>
      <c r="Y51" s="88"/>
      <c r="Z51" s="87"/>
      <c r="AB51" s="37">
        <f t="shared" si="6"/>
        <v>3</v>
      </c>
    </row>
    <row r="52" spans="1:28" ht="12.75">
      <c r="A52" s="89"/>
      <c r="B52" s="69">
        <f t="shared" si="4"/>
        <v>6</v>
      </c>
      <c r="C52" s="86">
        <v>6</v>
      </c>
      <c r="D52" s="68">
        <f>IF(C52="","0",VLOOKUP(C52,RangedCombat!$C$4:$D$10,2))</f>
        <v>4</v>
      </c>
      <c r="E52" s="85"/>
      <c r="F52" s="86">
        <v>-1</v>
      </c>
      <c r="G52" s="68">
        <f>IF(F52="","0",VLOOKUP(F52,RangedCombat!$F$4:$G$7,2))</f>
        <v>1</v>
      </c>
      <c r="H52" s="85"/>
      <c r="I52" s="101">
        <f t="shared" si="5"/>
        <v>3</v>
      </c>
      <c r="J52" s="101">
        <f t="shared" si="2"/>
        <v>6</v>
      </c>
      <c r="K52" s="87">
        <v>9</v>
      </c>
      <c r="L52" s="68">
        <f>IF(K52="","0",VLOOKUP(K52,RangedCombat!$K$4:$L$11,2))</f>
        <v>-1</v>
      </c>
      <c r="M52" s="86"/>
      <c r="N52" s="68" t="str">
        <f>IF(M52="","0",VLOOKUP(M52,RangedCombat!$M$4:$N$13,2))</f>
        <v>0</v>
      </c>
      <c r="O52" s="85"/>
      <c r="P52" s="88"/>
      <c r="Q52" s="68" t="str">
        <f>IF(P52="","0",VLOOKUP(P52,RangedCombat!$P$4:$Q$12,2))</f>
        <v>0</v>
      </c>
      <c r="R52" s="71"/>
      <c r="S52" s="88"/>
      <c r="T52" s="68" t="str">
        <f>IF(S52="","0",VLOOKUP(S52,RangedCombat!$P$4:$Q$12,2))</f>
        <v>0</v>
      </c>
      <c r="V52" s="88"/>
      <c r="W52" s="68" t="str">
        <f>IF(V52="","0",VLOOKUP(V52,RangedCombat!$P$4:$Q$12,2))</f>
        <v>0</v>
      </c>
      <c r="X52" s="1"/>
      <c r="Y52" s="88"/>
      <c r="Z52" s="87"/>
      <c r="AB52" s="37">
        <f t="shared" si="6"/>
        <v>4</v>
      </c>
    </row>
    <row r="53" spans="1:28" ht="12.75">
      <c r="A53" s="89"/>
      <c r="B53" s="69">
        <f t="shared" si="4"/>
        <v>6</v>
      </c>
      <c r="C53" s="86">
        <v>6</v>
      </c>
      <c r="D53" s="68">
        <f>IF(C53="","0",VLOOKUP(C53,RangedCombat!$C$4:$D$10,2))</f>
        <v>4</v>
      </c>
      <c r="E53" s="85"/>
      <c r="F53" s="86">
        <v>-2</v>
      </c>
      <c r="G53" s="68">
        <f>IF(F53="","0",VLOOKUP(F53,RangedCombat!$F$4:$G$7,2))</f>
        <v>3</v>
      </c>
      <c r="H53" s="85"/>
      <c r="I53" s="101">
        <f t="shared" si="5"/>
        <v>3</v>
      </c>
      <c r="J53" s="101">
        <f t="shared" si="2"/>
        <v>6</v>
      </c>
      <c r="K53" s="87">
        <v>9</v>
      </c>
      <c r="L53" s="68">
        <f>IF(K53="","0",VLOOKUP(K53,RangedCombat!$K$4:$L$11,2))</f>
        <v>-1</v>
      </c>
      <c r="M53" s="86"/>
      <c r="N53" s="68" t="str">
        <f>IF(M53="","0",VLOOKUP(M53,RangedCombat!$M$4:$N$13,2))</f>
        <v>0</v>
      </c>
      <c r="O53" s="85"/>
      <c r="P53" s="88"/>
      <c r="Q53" s="68" t="str">
        <f>IF(P53="","0",VLOOKUP(P53,RangedCombat!$P$4:$Q$12,2))</f>
        <v>0</v>
      </c>
      <c r="R53" s="71"/>
      <c r="S53" s="88"/>
      <c r="T53" s="68" t="str">
        <f>IF(S53="","0",VLOOKUP(S53,RangedCombat!$P$4:$Q$12,2))</f>
        <v>0</v>
      </c>
      <c r="V53" s="88"/>
      <c r="W53" s="68" t="str">
        <f>IF(V53="","0",VLOOKUP(V53,RangedCombat!$P$4:$Q$12,2))</f>
        <v>0</v>
      </c>
      <c r="X53" s="1"/>
      <c r="Y53" s="88"/>
      <c r="Z53" s="87"/>
      <c r="AB53" s="37">
        <f t="shared" si="6"/>
        <v>6</v>
      </c>
    </row>
    <row r="54" spans="1:28" ht="12.75">
      <c r="A54" s="89"/>
      <c r="B54" s="69">
        <f t="shared" si="4"/>
        <v>6</v>
      </c>
      <c r="C54" s="86">
        <v>6</v>
      </c>
      <c r="D54" s="68">
        <f>IF(C54="","0",VLOOKUP(C54,RangedCombat!$C$4:$D$10,2))</f>
        <v>4</v>
      </c>
      <c r="E54" s="85"/>
      <c r="F54" s="86">
        <v>-3</v>
      </c>
      <c r="G54" s="68">
        <f>IF(F54="","0",VLOOKUP(F54,RangedCombat!$F$4:$G$7,2))</f>
        <v>6</v>
      </c>
      <c r="H54" s="85"/>
      <c r="I54" s="101">
        <f t="shared" si="5"/>
        <v>3</v>
      </c>
      <c r="J54" s="101">
        <f t="shared" si="2"/>
        <v>6</v>
      </c>
      <c r="K54" s="87">
        <v>9</v>
      </c>
      <c r="L54" s="68">
        <f>IF(K54="","0",VLOOKUP(K54,RangedCombat!$K$4:$L$11,2))</f>
        <v>-1</v>
      </c>
      <c r="M54" s="86"/>
      <c r="N54" s="68" t="str">
        <f>IF(M54="","0",VLOOKUP(M54,RangedCombat!$M$4:$N$13,2))</f>
        <v>0</v>
      </c>
      <c r="O54" s="85"/>
      <c r="P54" s="88"/>
      <c r="Q54" s="68" t="str">
        <f>IF(P54="","0",VLOOKUP(P54,RangedCombat!$P$4:$Q$12,2))</f>
        <v>0</v>
      </c>
      <c r="R54" s="71"/>
      <c r="S54" s="88"/>
      <c r="T54" s="68" t="str">
        <f>IF(S54="","0",VLOOKUP(S54,RangedCombat!$P$4:$Q$12,2))</f>
        <v>0</v>
      </c>
      <c r="V54" s="88"/>
      <c r="W54" s="68" t="str">
        <f>IF(V54="","0",VLOOKUP(V54,RangedCombat!$P$4:$Q$12,2))</f>
        <v>0</v>
      </c>
      <c r="X54" s="1"/>
      <c r="Y54" s="88"/>
      <c r="Z54" s="87"/>
      <c r="AB54" s="37">
        <f t="shared" si="6"/>
        <v>9</v>
      </c>
    </row>
    <row r="55" spans="1:28" ht="12.75">
      <c r="A55" s="89"/>
      <c r="B55" s="69">
        <f t="shared" si="4"/>
        <v>6</v>
      </c>
      <c r="C55" s="86">
        <v>6</v>
      </c>
      <c r="D55" s="68">
        <f>IF(C55="","0",VLOOKUP(C55,RangedCombat!$C$4:$D$10,2))</f>
        <v>4</v>
      </c>
      <c r="E55" s="85"/>
      <c r="F55" s="86"/>
      <c r="G55" s="68" t="str">
        <f>IF(F55="","0",VLOOKUP(F55,RangedCombat!$F$4:$G$7,2))</f>
        <v>0</v>
      </c>
      <c r="H55" s="85"/>
      <c r="I55" s="101">
        <f t="shared" si="5"/>
        <v>4</v>
      </c>
      <c r="J55" s="101">
        <f t="shared" si="2"/>
        <v>8</v>
      </c>
      <c r="K55" s="87">
        <v>12</v>
      </c>
      <c r="L55" s="68">
        <f>IF(K55="","0",VLOOKUP(K55,RangedCombat!$K$4:$L$11,2))</f>
        <v>0</v>
      </c>
      <c r="M55" s="86"/>
      <c r="N55" s="68" t="str">
        <f>IF(M55="","0",VLOOKUP(M55,RangedCombat!$M$4:$N$13,2))</f>
        <v>0</v>
      </c>
      <c r="O55" s="85"/>
      <c r="P55" s="88"/>
      <c r="Q55" s="68" t="str">
        <f>IF(P55="","0",VLOOKUP(P55,RangedCombat!$P$4:$Q$12,2))</f>
        <v>0</v>
      </c>
      <c r="R55" s="71"/>
      <c r="S55" s="88"/>
      <c r="T55" s="68" t="str">
        <f>IF(S55="","0",VLOOKUP(S55,RangedCombat!$P$4:$Q$12,2))</f>
        <v>0</v>
      </c>
      <c r="V55" s="88"/>
      <c r="W55" s="68" t="str">
        <f>IF(V55="","0",VLOOKUP(V55,RangedCombat!$P$4:$Q$12,2))</f>
        <v>0</v>
      </c>
      <c r="X55" s="1"/>
      <c r="Y55" s="88"/>
      <c r="Z55" s="87"/>
      <c r="AB55" s="37">
        <f t="shared" si="6"/>
        <v>4</v>
      </c>
    </row>
    <row r="56" spans="1:28" ht="12.75">
      <c r="A56" s="89"/>
      <c r="B56" s="69">
        <f t="shared" si="4"/>
        <v>6</v>
      </c>
      <c r="C56" s="86">
        <v>6</v>
      </c>
      <c r="D56" s="68">
        <f>IF(C56="","0",VLOOKUP(C56,RangedCombat!$C$4:$D$10,2))</f>
        <v>4</v>
      </c>
      <c r="E56" s="85"/>
      <c r="F56" s="86">
        <v>-1</v>
      </c>
      <c r="G56" s="68">
        <f>IF(F56="","0",VLOOKUP(F56,RangedCombat!$F$4:$G$7,2))</f>
        <v>1</v>
      </c>
      <c r="H56" s="85"/>
      <c r="I56" s="101">
        <f t="shared" si="5"/>
        <v>4</v>
      </c>
      <c r="J56" s="101">
        <f t="shared" si="2"/>
        <v>8</v>
      </c>
      <c r="K56" s="87">
        <v>12</v>
      </c>
      <c r="L56" s="68">
        <f>IF(K56="","0",VLOOKUP(K56,RangedCombat!$K$4:$L$11,2))</f>
        <v>0</v>
      </c>
      <c r="M56" s="86"/>
      <c r="N56" s="68" t="str">
        <f>IF(M56="","0",VLOOKUP(M56,RangedCombat!$M$4:$N$13,2))</f>
        <v>0</v>
      </c>
      <c r="O56" s="85"/>
      <c r="P56" s="88"/>
      <c r="Q56" s="68" t="str">
        <f>IF(P56="","0",VLOOKUP(P56,RangedCombat!$P$4:$Q$12,2))</f>
        <v>0</v>
      </c>
      <c r="R56" s="71"/>
      <c r="S56" s="88"/>
      <c r="T56" s="68" t="str">
        <f>IF(S56="","0",VLOOKUP(S56,RangedCombat!$P$4:$Q$12,2))</f>
        <v>0</v>
      </c>
      <c r="V56" s="88"/>
      <c r="W56" s="68" t="str">
        <f>IF(V56="","0",VLOOKUP(V56,RangedCombat!$P$4:$Q$12,2))</f>
        <v>0</v>
      </c>
      <c r="X56" s="1"/>
      <c r="Y56" s="88"/>
      <c r="Z56" s="87"/>
      <c r="AB56" s="37">
        <f t="shared" si="6"/>
        <v>5</v>
      </c>
    </row>
    <row r="57" spans="1:28" ht="12.75">
      <c r="A57" s="89"/>
      <c r="B57" s="69">
        <f t="shared" si="4"/>
        <v>6</v>
      </c>
      <c r="C57" s="86">
        <v>6</v>
      </c>
      <c r="D57" s="68">
        <f>IF(C57="","0",VLOOKUP(C57,RangedCombat!$C$4:$D$10,2))</f>
        <v>4</v>
      </c>
      <c r="E57" s="85"/>
      <c r="F57" s="86">
        <v>-2</v>
      </c>
      <c r="G57" s="68">
        <f>IF(F57="","0",VLOOKUP(F57,RangedCombat!$F$4:$G$7,2))</f>
        <v>3</v>
      </c>
      <c r="H57" s="85"/>
      <c r="I57" s="101">
        <f t="shared" si="5"/>
        <v>4</v>
      </c>
      <c r="J57" s="101">
        <f t="shared" si="2"/>
        <v>8</v>
      </c>
      <c r="K57" s="87">
        <v>12</v>
      </c>
      <c r="L57" s="68">
        <f>IF(K57="","0",VLOOKUP(K57,RangedCombat!$K$4:$L$11,2))</f>
        <v>0</v>
      </c>
      <c r="M57" s="86"/>
      <c r="N57" s="68" t="str">
        <f>IF(M57="","0",VLOOKUP(M57,RangedCombat!$M$4:$N$13,2))</f>
        <v>0</v>
      </c>
      <c r="O57" s="85"/>
      <c r="P57" s="88"/>
      <c r="Q57" s="68" t="str">
        <f>IF(P57="","0",VLOOKUP(P57,RangedCombat!$P$4:$Q$12,2))</f>
        <v>0</v>
      </c>
      <c r="R57" s="71"/>
      <c r="S57" s="88"/>
      <c r="T57" s="68" t="str">
        <f>IF(S57="","0",VLOOKUP(S57,RangedCombat!$P$4:$Q$12,2))</f>
        <v>0</v>
      </c>
      <c r="V57" s="88"/>
      <c r="W57" s="68" t="str">
        <f>IF(V57="","0",VLOOKUP(V57,RangedCombat!$P$4:$Q$12,2))</f>
        <v>0</v>
      </c>
      <c r="X57" s="1"/>
      <c r="Y57" s="88"/>
      <c r="Z57" s="87"/>
      <c r="AB57" s="37">
        <f t="shared" si="6"/>
        <v>7</v>
      </c>
    </row>
    <row r="58" spans="1:28" ht="12.75">
      <c r="A58" s="89"/>
      <c r="B58" s="69">
        <f t="shared" si="4"/>
        <v>6</v>
      </c>
      <c r="C58" s="86">
        <v>6</v>
      </c>
      <c r="D58" s="68">
        <f>IF(C58="","0",VLOOKUP(C58,RangedCombat!$C$4:$D$10,2))</f>
        <v>4</v>
      </c>
      <c r="E58" s="85"/>
      <c r="F58" s="86">
        <v>-3</v>
      </c>
      <c r="G58" s="68">
        <f>IF(F58="","0",VLOOKUP(F58,RangedCombat!$F$4:$G$7,2))</f>
        <v>6</v>
      </c>
      <c r="H58" s="85"/>
      <c r="I58" s="101">
        <f t="shared" si="5"/>
        <v>4</v>
      </c>
      <c r="J58" s="101">
        <f t="shared" si="2"/>
        <v>8</v>
      </c>
      <c r="K58" s="87">
        <v>12</v>
      </c>
      <c r="L58" s="68">
        <f>IF(K58="","0",VLOOKUP(K58,RangedCombat!$K$4:$L$11,2))</f>
        <v>0</v>
      </c>
      <c r="M58" s="86"/>
      <c r="N58" s="68" t="str">
        <f>IF(M58="","0",VLOOKUP(M58,RangedCombat!$M$4:$N$13,2))</f>
        <v>0</v>
      </c>
      <c r="O58" s="85"/>
      <c r="P58" s="88"/>
      <c r="Q58" s="68" t="str">
        <f>IF(P58="","0",VLOOKUP(P58,RangedCombat!$P$4:$Q$12,2))</f>
        <v>0</v>
      </c>
      <c r="R58" s="71"/>
      <c r="S58" s="88"/>
      <c r="T58" s="68" t="str">
        <f>IF(S58="","0",VLOOKUP(S58,RangedCombat!$P$4:$Q$12,2))</f>
        <v>0</v>
      </c>
      <c r="V58" s="88"/>
      <c r="W58" s="68" t="str">
        <f>IF(V58="","0",VLOOKUP(V58,RangedCombat!$P$4:$Q$12,2))</f>
        <v>0</v>
      </c>
      <c r="X58" s="1"/>
      <c r="Y58" s="88"/>
      <c r="Z58" s="87"/>
      <c r="AB58" s="37">
        <f t="shared" si="6"/>
        <v>10</v>
      </c>
    </row>
    <row r="59" spans="1:28" ht="12.75">
      <c r="A59" s="89"/>
      <c r="B59" s="69">
        <f t="shared" si="4"/>
        <v>6</v>
      </c>
      <c r="C59" s="86">
        <v>6</v>
      </c>
      <c r="D59" s="68">
        <f>IF(C59="","0",VLOOKUP(C59,RangedCombat!$C$4:$D$10,2))</f>
        <v>4</v>
      </c>
      <c r="E59" s="85"/>
      <c r="F59" s="86"/>
      <c r="G59" s="68" t="str">
        <f>IF(F59="","0",VLOOKUP(F59,RangedCombat!$F$4:$G$7,2))</f>
        <v>0</v>
      </c>
      <c r="H59" s="85"/>
      <c r="I59" s="101">
        <f t="shared" si="5"/>
        <v>5</v>
      </c>
      <c r="J59" s="101">
        <f t="shared" si="2"/>
        <v>10</v>
      </c>
      <c r="K59" s="87">
        <v>15</v>
      </c>
      <c r="L59" s="68">
        <f>IF(K59="","0",VLOOKUP(K59,RangedCombat!$K$4:$L$11,2))</f>
        <v>1</v>
      </c>
      <c r="M59" s="86"/>
      <c r="N59" s="68" t="str">
        <f>IF(M59="","0",VLOOKUP(M59,RangedCombat!$M$4:$N$13,2))</f>
        <v>0</v>
      </c>
      <c r="O59" s="85"/>
      <c r="P59" s="88"/>
      <c r="Q59" s="68" t="str">
        <f>IF(P59="","0",VLOOKUP(P59,RangedCombat!$P$4:$Q$12,2))</f>
        <v>0</v>
      </c>
      <c r="R59" s="71"/>
      <c r="S59" s="88"/>
      <c r="T59" s="68" t="str">
        <f>IF(S59="","0",VLOOKUP(S59,RangedCombat!$P$4:$Q$12,2))</f>
        <v>0</v>
      </c>
      <c r="V59" s="88"/>
      <c r="W59" s="68" t="str">
        <f>IF(V59="","0",VLOOKUP(V59,RangedCombat!$P$4:$Q$12,2))</f>
        <v>0</v>
      </c>
      <c r="X59" s="1"/>
      <c r="Y59" s="88"/>
      <c r="Z59" s="87"/>
      <c r="AB59" s="37">
        <f t="shared" si="6"/>
        <v>5</v>
      </c>
    </row>
    <row r="60" spans="1:28" ht="12.75">
      <c r="A60" s="89"/>
      <c r="B60" s="69">
        <f t="shared" si="4"/>
        <v>6</v>
      </c>
      <c r="C60" s="86">
        <v>6</v>
      </c>
      <c r="D60" s="68">
        <f>IF(C60="","0",VLOOKUP(C60,RangedCombat!$C$4:$D$10,2))</f>
        <v>4</v>
      </c>
      <c r="E60" s="85"/>
      <c r="F60" s="86">
        <v>-1</v>
      </c>
      <c r="G60" s="68">
        <f>IF(F60="","0",VLOOKUP(F60,RangedCombat!$F$4:$G$7,2))</f>
        <v>1</v>
      </c>
      <c r="H60" s="85"/>
      <c r="I60" s="101">
        <f t="shared" si="5"/>
        <v>5</v>
      </c>
      <c r="J60" s="101">
        <f t="shared" si="2"/>
        <v>10</v>
      </c>
      <c r="K60" s="87">
        <v>15</v>
      </c>
      <c r="L60" s="68">
        <f>IF(K60="","0",VLOOKUP(K60,RangedCombat!$K$4:$L$11,2))</f>
        <v>1</v>
      </c>
      <c r="M60" s="86"/>
      <c r="N60" s="68" t="str">
        <f>IF(M60="","0",VLOOKUP(M60,RangedCombat!$M$4:$N$13,2))</f>
        <v>0</v>
      </c>
      <c r="O60" s="85"/>
      <c r="P60" s="88"/>
      <c r="Q60" s="68" t="str">
        <f>IF(P60="","0",VLOOKUP(P60,RangedCombat!$P$4:$Q$12,2))</f>
        <v>0</v>
      </c>
      <c r="R60" s="71"/>
      <c r="S60" s="88"/>
      <c r="T60" s="68" t="str">
        <f>IF(S60="","0",VLOOKUP(S60,RangedCombat!$P$4:$Q$12,2))</f>
        <v>0</v>
      </c>
      <c r="V60" s="88"/>
      <c r="W60" s="68" t="str">
        <f>IF(V60="","0",VLOOKUP(V60,RangedCombat!$P$4:$Q$12,2))</f>
        <v>0</v>
      </c>
      <c r="X60" s="1"/>
      <c r="Y60" s="88"/>
      <c r="Z60" s="87"/>
      <c r="AB60" s="37">
        <f t="shared" si="6"/>
        <v>6</v>
      </c>
    </row>
    <row r="61" spans="1:28" ht="12.75">
      <c r="A61" s="89"/>
      <c r="B61" s="69">
        <f t="shared" si="4"/>
        <v>6</v>
      </c>
      <c r="C61" s="86">
        <v>6</v>
      </c>
      <c r="D61" s="68">
        <f>IF(C61="","0",VLOOKUP(C61,RangedCombat!$C$4:$D$10,2))</f>
        <v>4</v>
      </c>
      <c r="E61" s="85"/>
      <c r="F61" s="86">
        <v>-2</v>
      </c>
      <c r="G61" s="68">
        <f>IF(F61="","0",VLOOKUP(F61,RangedCombat!$F$4:$G$7,2))</f>
        <v>3</v>
      </c>
      <c r="H61" s="85"/>
      <c r="I61" s="101">
        <f t="shared" si="5"/>
        <v>5</v>
      </c>
      <c r="J61" s="101">
        <f t="shared" si="2"/>
        <v>10</v>
      </c>
      <c r="K61" s="87">
        <v>15</v>
      </c>
      <c r="L61" s="68">
        <f>IF(K61="","0",VLOOKUP(K61,RangedCombat!$K$4:$L$11,2))</f>
        <v>1</v>
      </c>
      <c r="M61" s="86"/>
      <c r="N61" s="68" t="str">
        <f>IF(M61="","0",VLOOKUP(M61,RangedCombat!$M$4:$N$13,2))</f>
        <v>0</v>
      </c>
      <c r="O61" s="85"/>
      <c r="P61" s="88"/>
      <c r="Q61" s="68" t="str">
        <f>IF(P61="","0",VLOOKUP(P61,RangedCombat!$P$4:$Q$12,2))</f>
        <v>0</v>
      </c>
      <c r="R61" s="71"/>
      <c r="S61" s="88"/>
      <c r="T61" s="68" t="str">
        <f>IF(S61="","0",VLOOKUP(S61,RangedCombat!$P$4:$Q$12,2))</f>
        <v>0</v>
      </c>
      <c r="V61" s="88"/>
      <c r="W61" s="68" t="str">
        <f>IF(V61="","0",VLOOKUP(V61,RangedCombat!$P$4:$Q$12,2))</f>
        <v>0</v>
      </c>
      <c r="X61" s="1"/>
      <c r="Y61" s="88"/>
      <c r="Z61" s="87"/>
      <c r="AB61" s="37">
        <f t="shared" si="6"/>
        <v>8</v>
      </c>
    </row>
    <row r="62" spans="1:28" ht="12.75">
      <c r="A62" s="89"/>
      <c r="B62" s="69">
        <f t="shared" si="4"/>
        <v>6</v>
      </c>
      <c r="C62" s="86">
        <v>6</v>
      </c>
      <c r="D62" s="68">
        <f>IF(C62="","0",VLOOKUP(C62,RangedCombat!$C$4:$D$10,2))</f>
        <v>4</v>
      </c>
      <c r="E62" s="85"/>
      <c r="F62" s="86">
        <v>-3</v>
      </c>
      <c r="G62" s="68">
        <f>IF(F62="","0",VLOOKUP(F62,RangedCombat!$F$4:$G$7,2))</f>
        <v>6</v>
      </c>
      <c r="H62" s="85"/>
      <c r="I62" s="101">
        <f t="shared" si="5"/>
        <v>5</v>
      </c>
      <c r="J62" s="101">
        <f t="shared" si="2"/>
        <v>10</v>
      </c>
      <c r="K62" s="87">
        <v>15</v>
      </c>
      <c r="L62" s="68">
        <f>IF(K62="","0",VLOOKUP(K62,RangedCombat!$K$4:$L$11,2))</f>
        <v>1</v>
      </c>
      <c r="M62" s="86"/>
      <c r="N62" s="68" t="str">
        <f>IF(M62="","0",VLOOKUP(M62,RangedCombat!$M$4:$N$13,2))</f>
        <v>0</v>
      </c>
      <c r="O62" s="85"/>
      <c r="P62" s="88"/>
      <c r="Q62" s="68" t="str">
        <f>IF(P62="","0",VLOOKUP(P62,RangedCombat!$P$4:$Q$12,2))</f>
        <v>0</v>
      </c>
      <c r="R62" s="71"/>
      <c r="S62" s="88"/>
      <c r="T62" s="68" t="str">
        <f>IF(S62="","0",VLOOKUP(S62,RangedCombat!$P$4:$Q$12,2))</f>
        <v>0</v>
      </c>
      <c r="V62" s="88"/>
      <c r="W62" s="68" t="str">
        <f>IF(V62="","0",VLOOKUP(V62,RangedCombat!$P$4:$Q$12,2))</f>
        <v>0</v>
      </c>
      <c r="X62" s="1"/>
      <c r="Y62" s="88"/>
      <c r="Z62" s="87"/>
      <c r="AB62" s="37">
        <f t="shared" si="6"/>
        <v>11</v>
      </c>
    </row>
    <row r="63" spans="1:28" ht="12.75">
      <c r="A63" s="89"/>
      <c r="B63" s="69">
        <f t="shared" si="4"/>
        <v>6</v>
      </c>
      <c r="C63" s="86">
        <v>6</v>
      </c>
      <c r="D63" s="68">
        <f>IF(C63="","0",VLOOKUP(C63,RangedCombat!$C$4:$D$10,2))</f>
        <v>4</v>
      </c>
      <c r="E63" s="85"/>
      <c r="F63" s="86"/>
      <c r="G63" s="68" t="str">
        <f>IF(F63="","0",VLOOKUP(F63,RangedCombat!$F$4:$G$7,2))</f>
        <v>0</v>
      </c>
      <c r="H63" s="85"/>
      <c r="I63" s="101">
        <f t="shared" si="5"/>
        <v>6</v>
      </c>
      <c r="J63" s="101">
        <f t="shared" si="2"/>
        <v>12</v>
      </c>
      <c r="K63" s="87">
        <v>18</v>
      </c>
      <c r="L63" s="68">
        <f>IF(K63="","0",VLOOKUP(K63,RangedCombat!$K$4:$L$11,2))</f>
        <v>2</v>
      </c>
      <c r="M63" s="86"/>
      <c r="N63" s="68" t="str">
        <f>IF(M63="","0",VLOOKUP(M63,RangedCombat!$M$4:$N$13,2))</f>
        <v>0</v>
      </c>
      <c r="O63" s="85"/>
      <c r="P63" s="88"/>
      <c r="Q63" s="68" t="str">
        <f>IF(P63="","0",VLOOKUP(P63,RangedCombat!$P$4:$Q$12,2))</f>
        <v>0</v>
      </c>
      <c r="R63" s="71"/>
      <c r="S63" s="88"/>
      <c r="T63" s="68" t="str">
        <f>IF(S63="","0",VLOOKUP(S63,RangedCombat!$P$4:$Q$12,2))</f>
        <v>0</v>
      </c>
      <c r="V63" s="88"/>
      <c r="W63" s="68" t="str">
        <f>IF(V63="","0",VLOOKUP(V63,RangedCombat!$P$4:$Q$12,2))</f>
        <v>0</v>
      </c>
      <c r="X63" s="1"/>
      <c r="Y63" s="88"/>
      <c r="Z63" s="87"/>
      <c r="AB63" s="37">
        <f t="shared" si="6"/>
        <v>6</v>
      </c>
    </row>
    <row r="64" spans="1:28" ht="12.75">
      <c r="A64" s="89"/>
      <c r="B64" s="69">
        <f t="shared" si="4"/>
        <v>6</v>
      </c>
      <c r="C64" s="86">
        <v>6</v>
      </c>
      <c r="D64" s="68">
        <f>IF(C64="","0",VLOOKUP(C64,RangedCombat!$C$4:$D$10,2))</f>
        <v>4</v>
      </c>
      <c r="E64" s="85"/>
      <c r="F64" s="86">
        <v>-1</v>
      </c>
      <c r="G64" s="68">
        <f>IF(F64="","0",VLOOKUP(F64,RangedCombat!$F$4:$G$7,2))</f>
        <v>1</v>
      </c>
      <c r="H64" s="85"/>
      <c r="I64" s="101">
        <f t="shared" si="5"/>
        <v>6</v>
      </c>
      <c r="J64" s="101">
        <f t="shared" si="2"/>
        <v>12</v>
      </c>
      <c r="K64" s="87">
        <v>18</v>
      </c>
      <c r="L64" s="68">
        <f>IF(K64="","0",VLOOKUP(K64,RangedCombat!$K$4:$L$11,2))</f>
        <v>2</v>
      </c>
      <c r="M64" s="86"/>
      <c r="N64" s="68" t="str">
        <f>IF(M64="","0",VLOOKUP(M64,RangedCombat!$M$4:$N$13,2))</f>
        <v>0</v>
      </c>
      <c r="O64" s="85"/>
      <c r="P64" s="88"/>
      <c r="Q64" s="68" t="str">
        <f>IF(P64="","0",VLOOKUP(P64,RangedCombat!$P$4:$Q$12,2))</f>
        <v>0</v>
      </c>
      <c r="R64" s="71"/>
      <c r="S64" s="88"/>
      <c r="T64" s="68" t="str">
        <f>IF(S64="","0",VLOOKUP(S64,RangedCombat!$P$4:$Q$12,2))</f>
        <v>0</v>
      </c>
      <c r="V64" s="88"/>
      <c r="W64" s="68" t="str">
        <f>IF(V64="","0",VLOOKUP(V64,RangedCombat!$P$4:$Q$12,2))</f>
        <v>0</v>
      </c>
      <c r="X64" s="1"/>
      <c r="Y64" s="88"/>
      <c r="Z64" s="87"/>
      <c r="AB64" s="37">
        <f t="shared" si="6"/>
        <v>7</v>
      </c>
    </row>
    <row r="65" spans="1:28" ht="12.75">
      <c r="A65" s="89"/>
      <c r="B65" s="69">
        <f t="shared" si="4"/>
        <v>6</v>
      </c>
      <c r="C65" s="86">
        <v>6</v>
      </c>
      <c r="D65" s="68">
        <f>IF(C65="","0",VLOOKUP(C65,RangedCombat!$C$4:$D$10,2))</f>
        <v>4</v>
      </c>
      <c r="E65" s="85"/>
      <c r="F65" s="86">
        <v>-2</v>
      </c>
      <c r="G65" s="68">
        <f>IF(F65="","0",VLOOKUP(F65,RangedCombat!$F$4:$G$7,2))</f>
        <v>3</v>
      </c>
      <c r="H65" s="85"/>
      <c r="I65" s="101">
        <f t="shared" si="5"/>
        <v>6</v>
      </c>
      <c r="J65" s="101">
        <f t="shared" si="2"/>
        <v>12</v>
      </c>
      <c r="K65" s="87">
        <v>18</v>
      </c>
      <c r="L65" s="68">
        <f>IF(K65="","0",VLOOKUP(K65,RangedCombat!$K$4:$L$11,2))</f>
        <v>2</v>
      </c>
      <c r="M65" s="86"/>
      <c r="N65" s="68" t="str">
        <f>IF(M65="","0",VLOOKUP(M65,RangedCombat!$M$4:$N$13,2))</f>
        <v>0</v>
      </c>
      <c r="O65" s="85"/>
      <c r="P65" s="88"/>
      <c r="Q65" s="68" t="str">
        <f>IF(P65="","0",VLOOKUP(P65,RangedCombat!$P$4:$Q$12,2))</f>
        <v>0</v>
      </c>
      <c r="R65" s="71"/>
      <c r="S65" s="88"/>
      <c r="T65" s="68" t="str">
        <f>IF(S65="","0",VLOOKUP(S65,RangedCombat!$P$4:$Q$12,2))</f>
        <v>0</v>
      </c>
      <c r="V65" s="88"/>
      <c r="W65" s="68" t="str">
        <f>IF(V65="","0",VLOOKUP(V65,RangedCombat!$P$4:$Q$12,2))</f>
        <v>0</v>
      </c>
      <c r="X65" s="1"/>
      <c r="Y65" s="88"/>
      <c r="Z65" s="87"/>
      <c r="AB65" s="37">
        <f t="shared" si="6"/>
        <v>9</v>
      </c>
    </row>
    <row r="66" spans="1:28" ht="12.75">
      <c r="A66" s="89"/>
      <c r="B66" s="69">
        <f t="shared" si="4"/>
        <v>6</v>
      </c>
      <c r="C66" s="86">
        <v>6</v>
      </c>
      <c r="D66" s="68">
        <f>IF(C66="","0",VLOOKUP(C66,RangedCombat!$C$4:$D$10,2))</f>
        <v>4</v>
      </c>
      <c r="E66" s="85"/>
      <c r="F66" s="86">
        <v>-3</v>
      </c>
      <c r="G66" s="68">
        <f>IF(F66="","0",VLOOKUP(F66,RangedCombat!$F$4:$G$7,2))</f>
        <v>6</v>
      </c>
      <c r="H66" s="85"/>
      <c r="I66" s="101">
        <f t="shared" si="5"/>
        <v>6</v>
      </c>
      <c r="J66" s="101">
        <f t="shared" si="2"/>
        <v>12</v>
      </c>
      <c r="K66" s="87">
        <v>18</v>
      </c>
      <c r="L66" s="68">
        <f>IF(K66="","0",VLOOKUP(K66,RangedCombat!$K$4:$L$11,2))</f>
        <v>2</v>
      </c>
      <c r="M66" s="86"/>
      <c r="N66" s="68" t="str">
        <f>IF(M66="","0",VLOOKUP(M66,RangedCombat!$M$4:$N$13,2))</f>
        <v>0</v>
      </c>
      <c r="O66" s="85"/>
      <c r="P66" s="88"/>
      <c r="Q66" s="68" t="str">
        <f>IF(P66="","0",VLOOKUP(P66,RangedCombat!$P$4:$Q$12,2))</f>
        <v>0</v>
      </c>
      <c r="R66" s="71"/>
      <c r="S66" s="88"/>
      <c r="T66" s="68" t="str">
        <f>IF(S66="","0",VLOOKUP(S66,RangedCombat!$P$4:$Q$12,2))</f>
        <v>0</v>
      </c>
      <c r="V66" s="88"/>
      <c r="W66" s="68" t="str">
        <f>IF(V66="","0",VLOOKUP(V66,RangedCombat!$P$4:$Q$12,2))</f>
        <v>0</v>
      </c>
      <c r="X66" s="1"/>
      <c r="Y66" s="88"/>
      <c r="Z66" s="87"/>
      <c r="AB66" s="37">
        <f t="shared" si="6"/>
        <v>12</v>
      </c>
    </row>
    <row r="67" spans="1:28" ht="12.75">
      <c r="A67" s="89"/>
      <c r="B67" s="69">
        <f t="shared" si="4"/>
        <v>6</v>
      </c>
      <c r="C67" s="86">
        <v>6</v>
      </c>
      <c r="D67" s="68">
        <f>IF(C67="","0",VLOOKUP(C67,RangedCombat!$C$4:$D$10,2))</f>
        <v>4</v>
      </c>
      <c r="E67" s="85"/>
      <c r="F67" s="86"/>
      <c r="G67" s="68" t="str">
        <f>IF(F67="","0",VLOOKUP(F67,RangedCombat!$F$4:$G$7,2))</f>
        <v>0</v>
      </c>
      <c r="H67" s="85"/>
      <c r="I67" s="101">
        <f t="shared" si="5"/>
        <v>8</v>
      </c>
      <c r="J67" s="101">
        <f t="shared" si="2"/>
        <v>16</v>
      </c>
      <c r="K67" s="87">
        <v>24</v>
      </c>
      <c r="L67" s="68">
        <f>IF(K67="","0",VLOOKUP(K67,RangedCombat!$K$4:$L$11,2))</f>
        <v>3</v>
      </c>
      <c r="M67" s="86"/>
      <c r="N67" s="68" t="str">
        <f>IF(M67="","0",VLOOKUP(M67,RangedCombat!$M$4:$N$13,2))</f>
        <v>0</v>
      </c>
      <c r="O67" s="85"/>
      <c r="P67" s="88"/>
      <c r="Q67" s="68" t="str">
        <f>IF(P67="","0",VLOOKUP(P67,RangedCombat!$P$4:$Q$12,2))</f>
        <v>0</v>
      </c>
      <c r="R67" s="71"/>
      <c r="S67" s="88"/>
      <c r="T67" s="68" t="str">
        <f>IF(S67="","0",VLOOKUP(S67,RangedCombat!$P$4:$Q$12,2))</f>
        <v>0</v>
      </c>
      <c r="V67" s="88"/>
      <c r="W67" s="68" t="str">
        <f>IF(V67="","0",VLOOKUP(V67,RangedCombat!$P$4:$Q$12,2))</f>
        <v>0</v>
      </c>
      <c r="X67" s="1"/>
      <c r="Y67" s="88"/>
      <c r="Z67" s="87"/>
      <c r="AB67" s="37">
        <f t="shared" si="6"/>
        <v>7</v>
      </c>
    </row>
    <row r="68" spans="1:28" ht="12.75">
      <c r="A68" s="89"/>
      <c r="B68" s="69">
        <f t="shared" si="4"/>
        <v>6</v>
      </c>
      <c r="C68" s="86">
        <v>6</v>
      </c>
      <c r="D68" s="68">
        <f>IF(C68="","0",VLOOKUP(C68,RangedCombat!$C$4:$D$10,2))</f>
        <v>4</v>
      </c>
      <c r="E68" s="85"/>
      <c r="F68" s="86">
        <v>-1</v>
      </c>
      <c r="G68" s="68">
        <f>IF(F68="","0",VLOOKUP(F68,RangedCombat!$F$4:$G$7,2))</f>
        <v>1</v>
      </c>
      <c r="H68" s="85"/>
      <c r="I68" s="101">
        <f t="shared" si="5"/>
        <v>8</v>
      </c>
      <c r="J68" s="101">
        <f t="shared" si="2"/>
        <v>16</v>
      </c>
      <c r="K68" s="87">
        <v>24</v>
      </c>
      <c r="L68" s="68">
        <f>IF(K68="","0",VLOOKUP(K68,RangedCombat!$K$4:$L$11,2))</f>
        <v>3</v>
      </c>
      <c r="M68" s="86"/>
      <c r="N68" s="68" t="str">
        <f>IF(M68="","0",VLOOKUP(M68,RangedCombat!$M$4:$N$13,2))</f>
        <v>0</v>
      </c>
      <c r="O68" s="85"/>
      <c r="P68" s="88"/>
      <c r="Q68" s="68" t="str">
        <f>IF(P68="","0",VLOOKUP(P68,RangedCombat!$P$4:$Q$12,2))</f>
        <v>0</v>
      </c>
      <c r="R68" s="71"/>
      <c r="S68" s="88"/>
      <c r="T68" s="68" t="str">
        <f>IF(S68="","0",VLOOKUP(S68,RangedCombat!$P$4:$Q$12,2))</f>
        <v>0</v>
      </c>
      <c r="V68" s="88"/>
      <c r="W68" s="68" t="str">
        <f>IF(V68="","0",VLOOKUP(V68,RangedCombat!$P$4:$Q$12,2))</f>
        <v>0</v>
      </c>
      <c r="X68" s="1"/>
      <c r="Y68" s="88"/>
      <c r="Z68" s="87"/>
      <c r="AB68" s="37">
        <f t="shared" si="6"/>
        <v>8</v>
      </c>
    </row>
    <row r="69" spans="1:28" ht="12.75">
      <c r="A69" s="89"/>
      <c r="B69" s="69">
        <f t="shared" si="4"/>
        <v>6</v>
      </c>
      <c r="C69" s="86">
        <v>6</v>
      </c>
      <c r="D69" s="68">
        <f>IF(C69="","0",VLOOKUP(C69,RangedCombat!$C$4:$D$10,2))</f>
        <v>4</v>
      </c>
      <c r="E69" s="85"/>
      <c r="F69" s="86">
        <v>-2</v>
      </c>
      <c r="G69" s="68">
        <f>IF(F69="","0",VLOOKUP(F69,RangedCombat!$F$4:$G$7,2))</f>
        <v>3</v>
      </c>
      <c r="H69" s="85"/>
      <c r="I69" s="101">
        <f t="shared" si="5"/>
        <v>8</v>
      </c>
      <c r="J69" s="101">
        <f t="shared" si="2"/>
        <v>16</v>
      </c>
      <c r="K69" s="87">
        <v>24</v>
      </c>
      <c r="L69" s="68">
        <f>IF(K69="","0",VLOOKUP(K69,RangedCombat!$K$4:$L$11,2))</f>
        <v>3</v>
      </c>
      <c r="M69" s="86"/>
      <c r="N69" s="68" t="str">
        <f>IF(M69="","0",VLOOKUP(M69,RangedCombat!$M$4:$N$13,2))</f>
        <v>0</v>
      </c>
      <c r="O69" s="85"/>
      <c r="P69" s="88"/>
      <c r="Q69" s="68" t="str">
        <f>IF(P69="","0",VLOOKUP(P69,RangedCombat!$P$4:$Q$12,2))</f>
        <v>0</v>
      </c>
      <c r="R69" s="71"/>
      <c r="S69" s="88"/>
      <c r="T69" s="68" t="str">
        <f>IF(S69="","0",VLOOKUP(S69,RangedCombat!$P$4:$Q$12,2))</f>
        <v>0</v>
      </c>
      <c r="V69" s="88"/>
      <c r="W69" s="68" t="str">
        <f>IF(V69="","0",VLOOKUP(V69,RangedCombat!$P$4:$Q$12,2))</f>
        <v>0</v>
      </c>
      <c r="X69" s="1"/>
      <c r="Y69" s="88"/>
      <c r="Z69" s="87"/>
      <c r="AB69" s="37">
        <f t="shared" si="6"/>
        <v>10</v>
      </c>
    </row>
    <row r="70" spans="1:28" ht="12.75">
      <c r="A70" s="89"/>
      <c r="B70" s="69">
        <f t="shared" si="4"/>
        <v>6</v>
      </c>
      <c r="C70" s="86">
        <v>6</v>
      </c>
      <c r="D70" s="68">
        <f>IF(C70="","0",VLOOKUP(C70,RangedCombat!$C$4:$D$10,2))</f>
        <v>4</v>
      </c>
      <c r="E70" s="85"/>
      <c r="F70" s="86">
        <v>-3</v>
      </c>
      <c r="G70" s="68">
        <f>IF(F70="","0",VLOOKUP(F70,RangedCombat!$F$4:$G$7,2))</f>
        <v>6</v>
      </c>
      <c r="H70" s="85"/>
      <c r="I70" s="101">
        <f t="shared" si="5"/>
        <v>8</v>
      </c>
      <c r="J70" s="101">
        <f t="shared" si="2"/>
        <v>16</v>
      </c>
      <c r="K70" s="87">
        <v>24</v>
      </c>
      <c r="L70" s="68">
        <f>IF(K70="","0",VLOOKUP(K70,RangedCombat!$K$4:$L$11,2))</f>
        <v>3</v>
      </c>
      <c r="M70" s="86"/>
      <c r="N70" s="68" t="str">
        <f>IF(M70="","0",VLOOKUP(M70,RangedCombat!$M$4:$N$13,2))</f>
        <v>0</v>
      </c>
      <c r="O70" s="85"/>
      <c r="P70" s="88"/>
      <c r="Q70" s="68" t="str">
        <f>IF(P70="","0",VLOOKUP(P70,RangedCombat!$P$4:$Q$12,2))</f>
        <v>0</v>
      </c>
      <c r="R70" s="71"/>
      <c r="S70" s="88"/>
      <c r="T70" s="68" t="str">
        <f>IF(S70="","0",VLOOKUP(S70,RangedCombat!$P$4:$Q$12,2))</f>
        <v>0</v>
      </c>
      <c r="V70" s="88"/>
      <c r="W70" s="68" t="str">
        <f>IF(V70="","0",VLOOKUP(V70,RangedCombat!$P$4:$Q$12,2))</f>
        <v>0</v>
      </c>
      <c r="X70" s="1"/>
      <c r="Y70" s="88"/>
      <c r="Z70" s="87"/>
      <c r="AB70" s="37">
        <f t="shared" si="6"/>
        <v>13</v>
      </c>
    </row>
    <row r="71" spans="1:28" ht="12.75">
      <c r="A71" s="89"/>
      <c r="B71" s="69">
        <f>SUM(C71)</f>
        <v>6</v>
      </c>
      <c r="C71" s="86">
        <v>6</v>
      </c>
      <c r="D71" s="68">
        <f>IF(C71="","0",VLOOKUP(C71,RangedCombat!$C$4:$D$10,2))</f>
        <v>4</v>
      </c>
      <c r="E71" s="85"/>
      <c r="F71" s="86"/>
      <c r="G71" s="68" t="str">
        <f>IF(F71="","0",VLOOKUP(F71,RangedCombat!$F$4:$G$7,2))</f>
        <v>0</v>
      </c>
      <c r="H71" s="85"/>
      <c r="I71" s="101">
        <f>SUM(K71)/3</f>
        <v>10</v>
      </c>
      <c r="J71" s="101">
        <f t="shared" si="2"/>
        <v>20</v>
      </c>
      <c r="K71" s="87">
        <v>30</v>
      </c>
      <c r="L71" s="68">
        <f>IF(K71="","0",VLOOKUP(K71,RangedCombat!$K$4:$L$11,2))</f>
        <v>4</v>
      </c>
      <c r="M71" s="86"/>
      <c r="N71" s="68" t="str">
        <f>IF(M71="","0",VLOOKUP(M71,RangedCombat!$M$4:$N$13,2))</f>
        <v>0</v>
      </c>
      <c r="O71" s="85"/>
      <c r="P71" s="88"/>
      <c r="Q71" s="68" t="str">
        <f>IF(P71="","0",VLOOKUP(P71,RangedCombat!$P$4:$Q$12,2))</f>
        <v>0</v>
      </c>
      <c r="R71" s="71"/>
      <c r="S71" s="88"/>
      <c r="T71" s="68" t="str">
        <f>IF(S71="","0",VLOOKUP(S71,RangedCombat!$P$4:$Q$12,2))</f>
        <v>0</v>
      </c>
      <c r="V71" s="88"/>
      <c r="W71" s="68" t="str">
        <f>IF(V71="","0",VLOOKUP(V71,RangedCombat!$P$4:$Q$12,2))</f>
        <v>0</v>
      </c>
      <c r="X71" s="1"/>
      <c r="Y71" s="88"/>
      <c r="Z71" s="87"/>
      <c r="AB71" s="37">
        <f>SUM(D71+G71+L71+N71+Q71+T71+W71+Z71)</f>
        <v>8</v>
      </c>
    </row>
    <row r="72" spans="1:28" ht="12.75">
      <c r="A72" s="89"/>
      <c r="B72" s="69">
        <f t="shared" si="4"/>
        <v>6</v>
      </c>
      <c r="C72" s="86">
        <v>6</v>
      </c>
      <c r="D72" s="68">
        <f>IF(C72="","0",VLOOKUP(C72,RangedCombat!$C$4:$D$10,2))</f>
        <v>4</v>
      </c>
      <c r="E72" s="85"/>
      <c r="F72" s="86"/>
      <c r="G72" s="68" t="str">
        <f>IF(F72="","0",VLOOKUP(F72,RangedCombat!$F$4:$G$7,2))</f>
        <v>0</v>
      </c>
      <c r="H72" s="85"/>
      <c r="I72" s="101">
        <f t="shared" si="5"/>
        <v>12</v>
      </c>
      <c r="J72" s="101">
        <f t="shared" si="2"/>
        <v>24</v>
      </c>
      <c r="K72" s="87">
        <v>36</v>
      </c>
      <c r="L72" s="68">
        <f>IF(K72="","0",VLOOKUP(K72,RangedCombat!$K$4:$L$11,2))</f>
        <v>6</v>
      </c>
      <c r="M72" s="86"/>
      <c r="N72" s="68" t="str">
        <f>IF(M72="","0",VLOOKUP(M72,RangedCombat!$M$4:$N$13,2))</f>
        <v>0</v>
      </c>
      <c r="O72" s="85"/>
      <c r="P72" s="88"/>
      <c r="Q72" s="68" t="str">
        <f>IF(P72="","0",VLOOKUP(P72,RangedCombat!$P$4:$Q$12,2))</f>
        <v>0</v>
      </c>
      <c r="R72" s="71"/>
      <c r="S72" s="88"/>
      <c r="T72" s="68" t="str">
        <f>IF(S72="","0",VLOOKUP(S72,RangedCombat!$P$4:$Q$12,2))</f>
        <v>0</v>
      </c>
      <c r="V72" s="88"/>
      <c r="W72" s="68" t="str">
        <f>IF(V72="","0",VLOOKUP(V72,RangedCombat!$P$4:$Q$12,2))</f>
        <v>0</v>
      </c>
      <c r="X72" s="1"/>
      <c r="Y72" s="88"/>
      <c r="Z72" s="87"/>
      <c r="AB72" s="37">
        <f t="shared" si="6"/>
        <v>10</v>
      </c>
    </row>
    <row r="73" spans="1:28" ht="12.75">
      <c r="A73" s="89"/>
      <c r="B73" s="69">
        <f t="shared" si="4"/>
        <v>6</v>
      </c>
      <c r="C73" s="86">
        <v>6</v>
      </c>
      <c r="D73" s="68">
        <f>IF(C73="","0",VLOOKUP(C73,RangedCombat!$C$4:$D$10,2))</f>
        <v>4</v>
      </c>
      <c r="E73" s="85"/>
      <c r="F73" s="86">
        <v>-1</v>
      </c>
      <c r="G73" s="68">
        <f>IF(F73="","0",VLOOKUP(F73,RangedCombat!$F$4:$G$7,2))</f>
        <v>1</v>
      </c>
      <c r="H73" s="85"/>
      <c r="I73" s="101">
        <f t="shared" si="5"/>
        <v>12</v>
      </c>
      <c r="J73" s="101">
        <f t="shared" si="2"/>
        <v>24</v>
      </c>
      <c r="K73" s="87">
        <v>36</v>
      </c>
      <c r="L73" s="68">
        <f>IF(K73="","0",VLOOKUP(K73,RangedCombat!$K$4:$L$11,2))</f>
        <v>6</v>
      </c>
      <c r="M73" s="86"/>
      <c r="N73" s="68" t="str">
        <f>IF(M73="","0",VLOOKUP(M73,RangedCombat!$M$4:$N$13,2))</f>
        <v>0</v>
      </c>
      <c r="O73" s="85"/>
      <c r="P73" s="88"/>
      <c r="Q73" s="68" t="str">
        <f>IF(P73="","0",VLOOKUP(P73,RangedCombat!$P$4:$Q$12,2))</f>
        <v>0</v>
      </c>
      <c r="R73" s="71"/>
      <c r="S73" s="88"/>
      <c r="T73" s="68" t="str">
        <f>IF(S73="","0",VLOOKUP(S73,RangedCombat!$P$4:$Q$12,2))</f>
        <v>0</v>
      </c>
      <c r="V73" s="88"/>
      <c r="W73" s="68" t="str">
        <f>IF(V73="","0",VLOOKUP(V73,RangedCombat!$P$4:$Q$12,2))</f>
        <v>0</v>
      </c>
      <c r="X73" s="1"/>
      <c r="Y73" s="88"/>
      <c r="Z73" s="87"/>
      <c r="AB73" s="37">
        <f t="shared" si="6"/>
        <v>11</v>
      </c>
    </row>
    <row r="74" spans="1:28" ht="12.75">
      <c r="A74" s="89"/>
      <c r="B74" s="69">
        <f t="shared" si="4"/>
        <v>6</v>
      </c>
      <c r="C74" s="86">
        <v>6</v>
      </c>
      <c r="D74" s="68">
        <f>IF(C74="","0",VLOOKUP(C74,RangedCombat!$C$4:$D$10,2))</f>
        <v>4</v>
      </c>
      <c r="E74" s="85"/>
      <c r="F74" s="86">
        <v>-2</v>
      </c>
      <c r="G74" s="68">
        <f>IF(F74="","0",VLOOKUP(F74,RangedCombat!$F$4:$G$7,2))</f>
        <v>3</v>
      </c>
      <c r="H74" s="85"/>
      <c r="I74" s="101">
        <f t="shared" si="5"/>
        <v>12</v>
      </c>
      <c r="J74" s="101">
        <f t="shared" si="2"/>
        <v>24</v>
      </c>
      <c r="K74" s="87">
        <v>36</v>
      </c>
      <c r="L74" s="68">
        <f>IF(K74="","0",VLOOKUP(K74,RangedCombat!$K$4:$L$11,2))</f>
        <v>6</v>
      </c>
      <c r="M74" s="86"/>
      <c r="N74" s="68" t="str">
        <f>IF(M74="","0",VLOOKUP(M74,RangedCombat!$M$4:$N$13,2))</f>
        <v>0</v>
      </c>
      <c r="O74" s="85"/>
      <c r="P74" s="88"/>
      <c r="Q74" s="68" t="str">
        <f>IF(P74="","0",VLOOKUP(P74,RangedCombat!$P$4:$Q$12,2))</f>
        <v>0</v>
      </c>
      <c r="R74" s="71"/>
      <c r="S74" s="88"/>
      <c r="T74" s="68" t="str">
        <f>IF(S74="","0",VLOOKUP(S74,RangedCombat!$P$4:$Q$12,2))</f>
        <v>0</v>
      </c>
      <c r="V74" s="88"/>
      <c r="W74" s="68" t="str">
        <f>IF(V74="","0",VLOOKUP(V74,RangedCombat!$P$4:$Q$12,2))</f>
        <v>0</v>
      </c>
      <c r="X74" s="1"/>
      <c r="Y74" s="88"/>
      <c r="Z74" s="87"/>
      <c r="AB74" s="37">
        <f t="shared" si="6"/>
        <v>13</v>
      </c>
    </row>
    <row r="75" spans="1:28" ht="12.75">
      <c r="A75" s="89"/>
      <c r="B75" s="69">
        <f t="shared" si="4"/>
        <v>6</v>
      </c>
      <c r="C75" s="86">
        <v>6</v>
      </c>
      <c r="D75" s="68">
        <f>IF(C75="","0",VLOOKUP(C75,RangedCombat!$C$4:$D$10,2))</f>
        <v>4</v>
      </c>
      <c r="E75" s="85"/>
      <c r="F75" s="86">
        <v>-3</v>
      </c>
      <c r="G75" s="68">
        <f>IF(F75="","0",VLOOKUP(F75,RangedCombat!$F$4:$G$7,2))</f>
        <v>6</v>
      </c>
      <c r="H75" s="85"/>
      <c r="I75" s="101">
        <f t="shared" si="5"/>
        <v>12</v>
      </c>
      <c r="J75" s="101">
        <f aca="true" t="shared" si="7" ref="J75:J91">SUM(I75)*2</f>
        <v>24</v>
      </c>
      <c r="K75" s="87">
        <v>36</v>
      </c>
      <c r="L75" s="68">
        <f>IF(K75="","0",VLOOKUP(K75,RangedCombat!$K$4:$L$11,2))</f>
        <v>6</v>
      </c>
      <c r="M75" s="86"/>
      <c r="N75" s="68" t="str">
        <f>IF(M75="","0",VLOOKUP(M75,RangedCombat!$M$4:$N$13,2))</f>
        <v>0</v>
      </c>
      <c r="O75" s="85"/>
      <c r="P75" s="88"/>
      <c r="Q75" s="68" t="str">
        <f>IF(P75="","0",VLOOKUP(P75,RangedCombat!$P$4:$Q$12,2))</f>
        <v>0</v>
      </c>
      <c r="R75" s="71"/>
      <c r="S75" s="88"/>
      <c r="T75" s="68" t="str">
        <f>IF(S75="","0",VLOOKUP(S75,RangedCombat!$P$4:$Q$12,2))</f>
        <v>0</v>
      </c>
      <c r="V75" s="88"/>
      <c r="W75" s="68" t="str">
        <f>IF(V75="","0",VLOOKUP(V75,RangedCombat!$P$4:$Q$12,2))</f>
        <v>0</v>
      </c>
      <c r="X75" s="1"/>
      <c r="Y75" s="88"/>
      <c r="Z75" s="87"/>
      <c r="AB75" s="37">
        <f t="shared" si="6"/>
        <v>16</v>
      </c>
    </row>
    <row r="76" spans="1:28" ht="12.75">
      <c r="A76" s="89"/>
      <c r="B76" s="69">
        <f t="shared" si="4"/>
        <v>6</v>
      </c>
      <c r="C76" s="86">
        <v>6</v>
      </c>
      <c r="D76" s="68">
        <f>IF(C76="","0",VLOOKUP(C76,RangedCombat!$C$4:$D$10,2))</f>
        <v>4</v>
      </c>
      <c r="E76" s="85"/>
      <c r="F76" s="86"/>
      <c r="G76" s="68" t="str">
        <f>IF(F76="","0",VLOOKUP(F76,RangedCombat!$F$4:$G$7,2))</f>
        <v>0</v>
      </c>
      <c r="H76" s="85"/>
      <c r="I76" s="101">
        <f t="shared" si="5"/>
        <v>15</v>
      </c>
      <c r="J76" s="101">
        <f t="shared" si="7"/>
        <v>30</v>
      </c>
      <c r="K76" s="87">
        <v>45</v>
      </c>
      <c r="L76" s="68">
        <f>IF(K76="","0",VLOOKUP(K76,RangedCombat!$K$4:$L$11,2))</f>
        <v>8</v>
      </c>
      <c r="M76" s="86"/>
      <c r="N76" s="68" t="str">
        <f>IF(M76="","0",VLOOKUP(M76,RangedCombat!$M$4:$N$13,2))</f>
        <v>0</v>
      </c>
      <c r="O76" s="85"/>
      <c r="P76" s="88"/>
      <c r="Q76" s="68" t="str">
        <f>IF(P76="","0",VLOOKUP(P76,RangedCombat!$P$4:$Q$12,2))</f>
        <v>0</v>
      </c>
      <c r="R76" s="71"/>
      <c r="S76" s="88"/>
      <c r="T76" s="68" t="str">
        <f>IF(S76="","0",VLOOKUP(S76,RangedCombat!$P$4:$Q$12,2))</f>
        <v>0</v>
      </c>
      <c r="V76" s="88"/>
      <c r="W76" s="68" t="str">
        <f>IF(V76="","0",VLOOKUP(V76,RangedCombat!$P$4:$Q$12,2))</f>
        <v>0</v>
      </c>
      <c r="X76" s="1"/>
      <c r="Y76" s="88"/>
      <c r="Z76" s="87"/>
      <c r="AB76" s="37">
        <f t="shared" si="6"/>
        <v>12</v>
      </c>
    </row>
    <row r="77" spans="1:28" ht="12.75">
      <c r="A77" s="89"/>
      <c r="B77" s="69">
        <f t="shared" si="4"/>
        <v>6</v>
      </c>
      <c r="C77" s="86">
        <v>6</v>
      </c>
      <c r="D77" s="68">
        <f>IF(C77="","0",VLOOKUP(C77,RangedCombat!$C$4:$D$10,2))</f>
        <v>4</v>
      </c>
      <c r="E77" s="85"/>
      <c r="F77" s="86">
        <v>-1</v>
      </c>
      <c r="G77" s="68">
        <f>IF(F77="","0",VLOOKUP(F77,RangedCombat!$F$4:$G$7,2))</f>
        <v>1</v>
      </c>
      <c r="H77" s="85"/>
      <c r="I77" s="101">
        <f t="shared" si="5"/>
        <v>15</v>
      </c>
      <c r="J77" s="101">
        <f t="shared" si="7"/>
        <v>30</v>
      </c>
      <c r="K77" s="87">
        <v>45</v>
      </c>
      <c r="L77" s="68">
        <f>IF(K77="","0",VLOOKUP(K77,RangedCombat!$K$4:$L$11,2))</f>
        <v>8</v>
      </c>
      <c r="M77" s="86"/>
      <c r="N77" s="68" t="str">
        <f>IF(M77="","0",VLOOKUP(M77,RangedCombat!$M$4:$N$13,2))</f>
        <v>0</v>
      </c>
      <c r="O77" s="85"/>
      <c r="P77" s="88"/>
      <c r="Q77" s="68" t="str">
        <f>IF(P77="","0",VLOOKUP(P77,RangedCombat!$P$4:$Q$12,2))</f>
        <v>0</v>
      </c>
      <c r="R77" s="71"/>
      <c r="S77" s="88"/>
      <c r="T77" s="68" t="str">
        <f>IF(S77="","0",VLOOKUP(S77,RangedCombat!$P$4:$Q$12,2))</f>
        <v>0</v>
      </c>
      <c r="V77" s="88"/>
      <c r="W77" s="68" t="str">
        <f>IF(V77="","0",VLOOKUP(V77,RangedCombat!$P$4:$Q$12,2))</f>
        <v>0</v>
      </c>
      <c r="X77" s="1"/>
      <c r="Y77" s="88"/>
      <c r="Z77" s="87"/>
      <c r="AB77" s="37">
        <f t="shared" si="6"/>
        <v>13</v>
      </c>
    </row>
    <row r="78" spans="1:28" ht="12.75">
      <c r="A78" s="89"/>
      <c r="B78" s="69">
        <f t="shared" si="4"/>
        <v>6</v>
      </c>
      <c r="C78" s="86">
        <v>6</v>
      </c>
      <c r="D78" s="68">
        <f>IF(C78="","0",VLOOKUP(C78,RangedCombat!$C$4:$D$10,2))</f>
        <v>4</v>
      </c>
      <c r="E78" s="85"/>
      <c r="F78" s="86">
        <v>-2</v>
      </c>
      <c r="G78" s="68">
        <f>IF(F78="","0",VLOOKUP(F78,RangedCombat!$F$4:$G$7,2))</f>
        <v>3</v>
      </c>
      <c r="H78" s="85"/>
      <c r="I78" s="101">
        <f t="shared" si="5"/>
        <v>15</v>
      </c>
      <c r="J78" s="101">
        <f t="shared" si="7"/>
        <v>30</v>
      </c>
      <c r="K78" s="87">
        <v>45</v>
      </c>
      <c r="L78" s="68">
        <f>IF(K78="","0",VLOOKUP(K78,RangedCombat!$K$4:$L$11,2))</f>
        <v>8</v>
      </c>
      <c r="M78" s="86"/>
      <c r="N78" s="68" t="str">
        <f>IF(M78="","0",VLOOKUP(M78,RangedCombat!$M$4:$N$13,2))</f>
        <v>0</v>
      </c>
      <c r="O78" s="85"/>
      <c r="P78" s="88"/>
      <c r="Q78" s="68" t="str">
        <f>IF(P78="","0",VLOOKUP(P78,RangedCombat!$P$4:$Q$12,2))</f>
        <v>0</v>
      </c>
      <c r="R78" s="71"/>
      <c r="S78" s="88"/>
      <c r="T78" s="68" t="str">
        <f>IF(S78="","0",VLOOKUP(S78,RangedCombat!$P$4:$Q$12,2))</f>
        <v>0</v>
      </c>
      <c r="V78" s="88"/>
      <c r="W78" s="68" t="str">
        <f>IF(V78="","0",VLOOKUP(V78,RangedCombat!$P$4:$Q$12,2))</f>
        <v>0</v>
      </c>
      <c r="X78" s="1"/>
      <c r="Y78" s="88"/>
      <c r="Z78" s="87"/>
      <c r="AB78" s="37">
        <f t="shared" si="6"/>
        <v>15</v>
      </c>
    </row>
    <row r="79" spans="1:28" ht="12.75">
      <c r="A79" s="89"/>
      <c r="B79" s="69">
        <f t="shared" si="4"/>
        <v>6</v>
      </c>
      <c r="C79" s="86">
        <v>6</v>
      </c>
      <c r="D79" s="68">
        <f>IF(C79="","0",VLOOKUP(C79,RangedCombat!$C$4:$D$10,2))</f>
        <v>4</v>
      </c>
      <c r="E79" s="85"/>
      <c r="F79" s="86">
        <v>-3</v>
      </c>
      <c r="G79" s="68">
        <f>IF(F79="","0",VLOOKUP(F79,RangedCombat!$F$4:$G$7,2))</f>
        <v>6</v>
      </c>
      <c r="H79" s="85"/>
      <c r="I79" s="101">
        <f t="shared" si="5"/>
        <v>15</v>
      </c>
      <c r="J79" s="101">
        <f t="shared" si="7"/>
        <v>30</v>
      </c>
      <c r="K79" s="87">
        <v>45</v>
      </c>
      <c r="L79" s="68">
        <f>IF(K79="","0",VLOOKUP(K79,RangedCombat!$K$4:$L$11,2))</f>
        <v>8</v>
      </c>
      <c r="M79" s="86"/>
      <c r="N79" s="68" t="str">
        <f>IF(M79="","0",VLOOKUP(M79,RangedCombat!$M$4:$N$13,2))</f>
        <v>0</v>
      </c>
      <c r="O79" s="85"/>
      <c r="P79" s="88"/>
      <c r="Q79" s="68" t="str">
        <f>IF(P79="","0",VLOOKUP(P79,RangedCombat!$P$4:$Q$12,2))</f>
        <v>0</v>
      </c>
      <c r="R79" s="71"/>
      <c r="S79" s="88"/>
      <c r="T79" s="68" t="str">
        <f>IF(S79="","0",VLOOKUP(S79,RangedCombat!$P$4:$Q$12,2))</f>
        <v>0</v>
      </c>
      <c r="V79" s="88"/>
      <c r="W79" s="68" t="str">
        <f>IF(V79="","0",VLOOKUP(V79,RangedCombat!$P$4:$Q$12,2))</f>
        <v>0</v>
      </c>
      <c r="X79" s="1"/>
      <c r="Y79" s="88"/>
      <c r="Z79" s="87"/>
      <c r="AB79" s="37">
        <f t="shared" si="6"/>
        <v>18</v>
      </c>
    </row>
    <row r="80" spans="1:28" ht="12.75">
      <c r="A80" s="89"/>
      <c r="B80" s="69">
        <f t="shared" si="4"/>
        <v>0</v>
      </c>
      <c r="C80" s="86"/>
      <c r="D80" s="68" t="str">
        <f>IF(C80="","0",VLOOKUP(C80,RangedCombat!$C$4:$D$10,2))</f>
        <v>0</v>
      </c>
      <c r="E80" s="85"/>
      <c r="F80" s="86"/>
      <c r="G80" s="68" t="str">
        <f>IF(F80="","0",VLOOKUP(F80,RangedCombat!$F$4:$G$7,2))</f>
        <v>0</v>
      </c>
      <c r="H80" s="85"/>
      <c r="I80" s="101">
        <f t="shared" si="5"/>
        <v>0</v>
      </c>
      <c r="J80" s="101">
        <f t="shared" si="7"/>
        <v>0</v>
      </c>
      <c r="K80" s="87"/>
      <c r="L80" s="68" t="str">
        <f>IF(K80="","0",VLOOKUP(K80,RangedCombat!$K$4:$L$11,2))</f>
        <v>0</v>
      </c>
      <c r="M80" s="86"/>
      <c r="N80" s="68" t="str">
        <f>IF(M80="","0",VLOOKUP(M80,RangedCombat!$M$4:$N$13,2))</f>
        <v>0</v>
      </c>
      <c r="O80" s="85"/>
      <c r="P80" s="88"/>
      <c r="Q80" s="68" t="str">
        <f>IF(P80="","0",VLOOKUP(P80,RangedCombat!$P$4:$Q$12,2))</f>
        <v>0</v>
      </c>
      <c r="R80" s="71"/>
      <c r="S80" s="88"/>
      <c r="T80" s="68" t="str">
        <f>IF(S80="","0",VLOOKUP(S80,RangedCombat!$P$4:$Q$12,2))</f>
        <v>0</v>
      </c>
      <c r="V80" s="88"/>
      <c r="W80" s="68" t="str">
        <f>IF(V80="","0",VLOOKUP(V80,RangedCombat!$P$4:$Q$12,2))</f>
        <v>0</v>
      </c>
      <c r="X80" s="1"/>
      <c r="Y80" s="88"/>
      <c r="Z80" s="87"/>
      <c r="AB80" s="37">
        <f t="shared" si="6"/>
        <v>0</v>
      </c>
    </row>
    <row r="81" spans="1:28" ht="12.75">
      <c r="A81" s="89"/>
      <c r="B81" s="69">
        <f t="shared" si="4"/>
        <v>0</v>
      </c>
      <c r="C81" s="86"/>
      <c r="D81" s="68" t="str">
        <f>IF(C81="","0",VLOOKUP(C81,RangedCombat!$C$4:$D$10,2))</f>
        <v>0</v>
      </c>
      <c r="E81" s="85"/>
      <c r="F81" s="86"/>
      <c r="G81" s="68" t="str">
        <f>IF(F81="","0",VLOOKUP(F81,RangedCombat!$F$4:$G$7,2))</f>
        <v>0</v>
      </c>
      <c r="H81" s="85"/>
      <c r="I81" s="101">
        <f t="shared" si="5"/>
        <v>0</v>
      </c>
      <c r="J81" s="101">
        <f t="shared" si="7"/>
        <v>0</v>
      </c>
      <c r="K81" s="87"/>
      <c r="L81" s="68" t="str">
        <f>IF(K81="","0",VLOOKUP(K81,RangedCombat!$K$4:$L$11,2))</f>
        <v>0</v>
      </c>
      <c r="M81" s="86"/>
      <c r="N81" s="68" t="str">
        <f>IF(M81="","0",VLOOKUP(M81,RangedCombat!$M$4:$N$13,2))</f>
        <v>0</v>
      </c>
      <c r="O81" s="85"/>
      <c r="P81" s="88"/>
      <c r="Q81" s="68" t="str">
        <f>IF(P81="","0",VLOOKUP(P81,RangedCombat!$P$4:$Q$12,2))</f>
        <v>0</v>
      </c>
      <c r="R81" s="71"/>
      <c r="S81" s="88"/>
      <c r="T81" s="68" t="str">
        <f>IF(S81="","0",VLOOKUP(S81,RangedCombat!$P$4:$Q$12,2))</f>
        <v>0</v>
      </c>
      <c r="V81" s="88"/>
      <c r="W81" s="68" t="str">
        <f>IF(V81="","0",VLOOKUP(V81,RangedCombat!$P$4:$Q$12,2))</f>
        <v>0</v>
      </c>
      <c r="X81" s="1"/>
      <c r="Y81" s="88"/>
      <c r="Z81" s="87"/>
      <c r="AB81" s="37">
        <f t="shared" si="6"/>
        <v>0</v>
      </c>
    </row>
    <row r="82" spans="1:28" ht="12.75">
      <c r="A82" s="89"/>
      <c r="B82" s="69">
        <f t="shared" si="4"/>
        <v>0</v>
      </c>
      <c r="C82" s="86"/>
      <c r="D82" s="68" t="str">
        <f>IF(C82="","0",VLOOKUP(C82,RangedCombat!$C$4:$D$10,2))</f>
        <v>0</v>
      </c>
      <c r="E82" s="85"/>
      <c r="F82" s="86"/>
      <c r="G82" s="68" t="str">
        <f>IF(F82="","0",VLOOKUP(F82,RangedCombat!$F$4:$G$7,2))</f>
        <v>0</v>
      </c>
      <c r="H82" s="85"/>
      <c r="I82" s="101">
        <f t="shared" si="5"/>
        <v>0</v>
      </c>
      <c r="J82" s="101">
        <f t="shared" si="7"/>
        <v>0</v>
      </c>
      <c r="K82" s="87"/>
      <c r="L82" s="68" t="str">
        <f>IF(K82="","0",VLOOKUP(K82,RangedCombat!$K$4:$L$11,2))</f>
        <v>0</v>
      </c>
      <c r="M82" s="86"/>
      <c r="N82" s="68" t="str">
        <f>IF(M82="","0",VLOOKUP(M82,RangedCombat!$M$4:$N$13,2))</f>
        <v>0</v>
      </c>
      <c r="O82" s="85"/>
      <c r="P82" s="88"/>
      <c r="Q82" s="68" t="str">
        <f>IF(P82="","0",VLOOKUP(P82,RangedCombat!$P$4:$Q$12,2))</f>
        <v>0</v>
      </c>
      <c r="R82" s="71"/>
      <c r="S82" s="88"/>
      <c r="T82" s="68" t="str">
        <f>IF(S82="","0",VLOOKUP(S82,RangedCombat!$P$4:$Q$12,2))</f>
        <v>0</v>
      </c>
      <c r="V82" s="88"/>
      <c r="W82" s="68" t="str">
        <f>IF(V82="","0",VLOOKUP(V82,RangedCombat!$P$4:$Q$12,2))</f>
        <v>0</v>
      </c>
      <c r="X82" s="1"/>
      <c r="Y82" s="88"/>
      <c r="Z82" s="87"/>
      <c r="AB82" s="37">
        <f t="shared" si="6"/>
        <v>0</v>
      </c>
    </row>
    <row r="83" spans="1:28" ht="12.75">
      <c r="A83" s="89"/>
      <c r="B83" s="69">
        <f t="shared" si="4"/>
        <v>0</v>
      </c>
      <c r="C83" s="86"/>
      <c r="D83" s="68" t="str">
        <f>IF(C83="","0",VLOOKUP(C83,RangedCombat!$C$4:$D$10,2))</f>
        <v>0</v>
      </c>
      <c r="E83" s="85"/>
      <c r="F83" s="86"/>
      <c r="G83" s="68" t="str">
        <f>IF(F83="","0",VLOOKUP(F83,RangedCombat!$F$4:$G$7,2))</f>
        <v>0</v>
      </c>
      <c r="H83" s="85"/>
      <c r="I83" s="101">
        <f t="shared" si="5"/>
        <v>0</v>
      </c>
      <c r="J83" s="101">
        <f t="shared" si="7"/>
        <v>0</v>
      </c>
      <c r="K83" s="87"/>
      <c r="L83" s="68" t="str">
        <f>IF(K83="","0",VLOOKUP(K83,RangedCombat!$K$4:$L$11,2))</f>
        <v>0</v>
      </c>
      <c r="M83" s="86"/>
      <c r="N83" s="68" t="str">
        <f>IF(M83="","0",VLOOKUP(M83,RangedCombat!$M$4:$N$13,2))</f>
        <v>0</v>
      </c>
      <c r="O83" s="85"/>
      <c r="P83" s="88"/>
      <c r="Q83" s="68" t="str">
        <f>IF(P83="","0",VLOOKUP(P83,RangedCombat!$P$4:$Q$12,2))</f>
        <v>0</v>
      </c>
      <c r="R83" s="71"/>
      <c r="S83" s="88"/>
      <c r="T83" s="68" t="str">
        <f>IF(S83="","0",VLOOKUP(S83,RangedCombat!$P$4:$Q$12,2))</f>
        <v>0</v>
      </c>
      <c r="V83" s="88"/>
      <c r="W83" s="68" t="str">
        <f>IF(V83="","0",VLOOKUP(V83,RangedCombat!$P$4:$Q$12,2))</f>
        <v>0</v>
      </c>
      <c r="X83" s="1"/>
      <c r="Y83" s="88"/>
      <c r="Z83" s="87"/>
      <c r="AB83" s="37">
        <f t="shared" si="6"/>
        <v>0</v>
      </c>
    </row>
    <row r="84" spans="1:28" ht="12.75">
      <c r="A84" s="89"/>
      <c r="B84" s="69">
        <f t="shared" si="4"/>
        <v>0</v>
      </c>
      <c r="C84" s="86"/>
      <c r="D84" s="68" t="str">
        <f>IF(C84="","0",VLOOKUP(C84,RangedCombat!$C$4:$D$10,2))</f>
        <v>0</v>
      </c>
      <c r="E84" s="85"/>
      <c r="F84" s="86"/>
      <c r="G84" s="68" t="str">
        <f>IF(F84="","0",VLOOKUP(F84,RangedCombat!$F$4:$G$7,2))</f>
        <v>0</v>
      </c>
      <c r="H84" s="85"/>
      <c r="I84" s="101">
        <f t="shared" si="5"/>
        <v>0</v>
      </c>
      <c r="J84" s="101">
        <f t="shared" si="7"/>
        <v>0</v>
      </c>
      <c r="K84" s="87"/>
      <c r="L84" s="68" t="str">
        <f>IF(K84="","0",VLOOKUP(K84,RangedCombat!$K$4:$L$11,2))</f>
        <v>0</v>
      </c>
      <c r="M84" s="86"/>
      <c r="N84" s="68" t="str">
        <f>IF(M84="","0",VLOOKUP(M84,RangedCombat!$M$4:$N$13,2))</f>
        <v>0</v>
      </c>
      <c r="O84" s="85"/>
      <c r="P84" s="88"/>
      <c r="Q84" s="68" t="str">
        <f>IF(P84="","0",VLOOKUP(P84,RangedCombat!$P$4:$Q$12,2))</f>
        <v>0</v>
      </c>
      <c r="R84" s="71"/>
      <c r="S84" s="88"/>
      <c r="T84" s="68" t="str">
        <f>IF(S84="","0",VLOOKUP(S84,RangedCombat!$P$4:$Q$12,2))</f>
        <v>0</v>
      </c>
      <c r="V84" s="88"/>
      <c r="W84" s="68" t="str">
        <f>IF(V84="","0",VLOOKUP(V84,RangedCombat!$P$4:$Q$12,2))</f>
        <v>0</v>
      </c>
      <c r="X84" s="1"/>
      <c r="Y84" s="88"/>
      <c r="Z84" s="87"/>
      <c r="AB84" s="37">
        <f t="shared" si="6"/>
        <v>0</v>
      </c>
    </row>
    <row r="85" spans="1:28" ht="12.75">
      <c r="A85" s="89"/>
      <c r="B85" s="69">
        <f t="shared" si="4"/>
        <v>0</v>
      </c>
      <c r="C85" s="86"/>
      <c r="D85" s="68" t="str">
        <f>IF(C85="","0",VLOOKUP(C85,RangedCombat!$C$4:$D$10,2))</f>
        <v>0</v>
      </c>
      <c r="E85" s="85"/>
      <c r="F85" s="86"/>
      <c r="G85" s="68" t="str">
        <f>IF(F85="","0",VLOOKUP(F85,RangedCombat!$F$4:$G$7,2))</f>
        <v>0</v>
      </c>
      <c r="H85" s="85"/>
      <c r="I85" s="101">
        <f t="shared" si="5"/>
        <v>0</v>
      </c>
      <c r="J85" s="101">
        <f t="shared" si="7"/>
        <v>0</v>
      </c>
      <c r="K85" s="87"/>
      <c r="L85" s="68" t="str">
        <f>IF(K85="","0",VLOOKUP(K85,RangedCombat!$K$4:$L$11,2))</f>
        <v>0</v>
      </c>
      <c r="M85" s="86"/>
      <c r="N85" s="68" t="str">
        <f>IF(M85="","0",VLOOKUP(M85,RangedCombat!$M$4:$N$13,2))</f>
        <v>0</v>
      </c>
      <c r="O85" s="85"/>
      <c r="P85" s="88"/>
      <c r="Q85" s="68" t="str">
        <f>IF(P85="","0",VLOOKUP(P85,RangedCombat!$P$4:$Q$12,2))</f>
        <v>0</v>
      </c>
      <c r="R85" s="71"/>
      <c r="S85" s="88"/>
      <c r="T85" s="68" t="str">
        <f>IF(S85="","0",VLOOKUP(S85,RangedCombat!$P$4:$Q$12,2))</f>
        <v>0</v>
      </c>
      <c r="V85" s="88"/>
      <c r="W85" s="68" t="str">
        <f>IF(V85="","0",VLOOKUP(V85,RangedCombat!$P$4:$Q$12,2))</f>
        <v>0</v>
      </c>
      <c r="X85" s="1"/>
      <c r="Y85" s="88"/>
      <c r="Z85" s="87"/>
      <c r="AB85" s="37">
        <f t="shared" si="6"/>
        <v>0</v>
      </c>
    </row>
    <row r="86" spans="1:28" ht="12.75">
      <c r="A86" s="89"/>
      <c r="B86" s="69">
        <f t="shared" si="4"/>
        <v>0</v>
      </c>
      <c r="C86" s="86"/>
      <c r="D86" s="68" t="str">
        <f>IF(C86="","0",VLOOKUP(C86,RangedCombat!$C$4:$D$10,2))</f>
        <v>0</v>
      </c>
      <c r="E86" s="85"/>
      <c r="F86" s="86"/>
      <c r="G86" s="68" t="str">
        <f>IF(F86="","0",VLOOKUP(F86,RangedCombat!$F$4:$G$7,2))</f>
        <v>0</v>
      </c>
      <c r="H86" s="85"/>
      <c r="I86" s="101">
        <f t="shared" si="5"/>
        <v>0</v>
      </c>
      <c r="J86" s="101">
        <f t="shared" si="7"/>
        <v>0</v>
      </c>
      <c r="K86" s="87"/>
      <c r="L86" s="68" t="str">
        <f>IF(K86="","0",VLOOKUP(K86,RangedCombat!$K$4:$L$11,2))</f>
        <v>0</v>
      </c>
      <c r="M86" s="86"/>
      <c r="N86" s="68" t="str">
        <f>IF(M86="","0",VLOOKUP(M86,RangedCombat!$M$4:$N$13,2))</f>
        <v>0</v>
      </c>
      <c r="O86" s="85"/>
      <c r="P86" s="88"/>
      <c r="Q86" s="68" t="str">
        <f>IF(P86="","0",VLOOKUP(P86,RangedCombat!$P$4:$Q$12,2))</f>
        <v>0</v>
      </c>
      <c r="R86" s="71"/>
      <c r="S86" s="88"/>
      <c r="T86" s="68" t="str">
        <f>IF(S86="","0",VLOOKUP(S86,RangedCombat!$P$4:$Q$12,2))</f>
        <v>0</v>
      </c>
      <c r="V86" s="88"/>
      <c r="W86" s="68" t="str">
        <f>IF(V86="","0",VLOOKUP(V86,RangedCombat!$P$4:$Q$12,2))</f>
        <v>0</v>
      </c>
      <c r="X86" s="1"/>
      <c r="Y86" s="88"/>
      <c r="Z86" s="87"/>
      <c r="AB86" s="37">
        <f t="shared" si="6"/>
        <v>0</v>
      </c>
    </row>
    <row r="87" spans="1:28" ht="12.75">
      <c r="A87" s="89"/>
      <c r="B87" s="69">
        <f t="shared" si="4"/>
        <v>0</v>
      </c>
      <c r="C87" s="86"/>
      <c r="D87" s="68" t="str">
        <f>IF(C87="","0",VLOOKUP(C87,RangedCombat!$C$4:$D$10,2))</f>
        <v>0</v>
      </c>
      <c r="E87" s="85"/>
      <c r="F87" s="86"/>
      <c r="G87" s="68" t="str">
        <f>IF(F87="","0",VLOOKUP(F87,RangedCombat!$F$4:$G$7,2))</f>
        <v>0</v>
      </c>
      <c r="H87" s="85"/>
      <c r="I87" s="101">
        <f t="shared" si="5"/>
        <v>0</v>
      </c>
      <c r="J87" s="101">
        <f t="shared" si="7"/>
        <v>0</v>
      </c>
      <c r="K87" s="87"/>
      <c r="L87" s="68" t="str">
        <f>IF(K87="","0",VLOOKUP(K87,RangedCombat!$K$4:$L$11,2))</f>
        <v>0</v>
      </c>
      <c r="M87" s="86"/>
      <c r="N87" s="68" t="str">
        <f>IF(M87="","0",VLOOKUP(M87,RangedCombat!$M$4:$N$13,2))</f>
        <v>0</v>
      </c>
      <c r="O87" s="85"/>
      <c r="P87" s="88"/>
      <c r="Q87" s="68" t="str">
        <f>IF(P87="","0",VLOOKUP(P87,RangedCombat!$P$4:$Q$12,2))</f>
        <v>0</v>
      </c>
      <c r="R87" s="71"/>
      <c r="S87" s="88"/>
      <c r="T87" s="68" t="str">
        <f>IF(S87="","0",VLOOKUP(S87,RangedCombat!$P$4:$Q$12,2))</f>
        <v>0</v>
      </c>
      <c r="V87" s="88"/>
      <c r="W87" s="68" t="str">
        <f>IF(V87="","0",VLOOKUP(V87,RangedCombat!$P$4:$Q$12,2))</f>
        <v>0</v>
      </c>
      <c r="X87" s="1"/>
      <c r="Y87" s="88"/>
      <c r="Z87" s="87"/>
      <c r="AB87" s="37">
        <f t="shared" si="6"/>
        <v>0</v>
      </c>
    </row>
    <row r="88" spans="1:28" ht="12.75">
      <c r="A88" s="89"/>
      <c r="B88" s="69">
        <f t="shared" si="4"/>
        <v>0</v>
      </c>
      <c r="C88" s="86"/>
      <c r="D88" s="68" t="str">
        <f>IF(C88="","0",VLOOKUP(C88,RangedCombat!$C$4:$D$10,2))</f>
        <v>0</v>
      </c>
      <c r="E88" s="85"/>
      <c r="F88" s="86"/>
      <c r="G88" s="68" t="str">
        <f>IF(F88="","0",VLOOKUP(F88,RangedCombat!$F$4:$G$7,2))</f>
        <v>0</v>
      </c>
      <c r="H88" s="85"/>
      <c r="I88" s="101">
        <f t="shared" si="5"/>
        <v>0</v>
      </c>
      <c r="J88" s="101">
        <f t="shared" si="7"/>
        <v>0</v>
      </c>
      <c r="K88" s="87"/>
      <c r="L88" s="68" t="str">
        <f>IF(K88="","0",VLOOKUP(K88,RangedCombat!$K$4:$L$11,2))</f>
        <v>0</v>
      </c>
      <c r="M88" s="86"/>
      <c r="N88" s="68" t="str">
        <f>IF(M88="","0",VLOOKUP(M88,RangedCombat!$M$4:$N$13,2))</f>
        <v>0</v>
      </c>
      <c r="O88" s="85"/>
      <c r="P88" s="88"/>
      <c r="Q88" s="68" t="str">
        <f>IF(P88="","0",VLOOKUP(P88,RangedCombat!$P$4:$Q$12,2))</f>
        <v>0</v>
      </c>
      <c r="R88" s="71"/>
      <c r="S88" s="88"/>
      <c r="T88" s="68" t="str">
        <f>IF(S88="","0",VLOOKUP(S88,RangedCombat!$P$4:$Q$12,2))</f>
        <v>0</v>
      </c>
      <c r="V88" s="88"/>
      <c r="W88" s="68" t="str">
        <f>IF(V88="","0",VLOOKUP(V88,RangedCombat!$P$4:$Q$12,2))</f>
        <v>0</v>
      </c>
      <c r="X88" s="1"/>
      <c r="Y88" s="88"/>
      <c r="Z88" s="87"/>
      <c r="AB88" s="37">
        <f t="shared" si="6"/>
        <v>0</v>
      </c>
    </row>
    <row r="89" spans="1:28" ht="12.75">
      <c r="A89" s="89"/>
      <c r="B89" s="69">
        <f t="shared" si="4"/>
        <v>0</v>
      </c>
      <c r="C89" s="86"/>
      <c r="D89" s="68" t="str">
        <f>IF(C89="","0",VLOOKUP(C89,RangedCombat!$C$4:$D$10,2))</f>
        <v>0</v>
      </c>
      <c r="E89" s="85"/>
      <c r="F89" s="86"/>
      <c r="G89" s="68" t="str">
        <f>IF(F89="","0",VLOOKUP(F89,RangedCombat!$F$4:$G$7,2))</f>
        <v>0</v>
      </c>
      <c r="H89" s="85"/>
      <c r="I89" s="101">
        <f t="shared" si="5"/>
        <v>0</v>
      </c>
      <c r="J89" s="101">
        <f t="shared" si="7"/>
        <v>0</v>
      </c>
      <c r="K89" s="87"/>
      <c r="L89" s="68" t="str">
        <f>IF(K89="","0",VLOOKUP(K89,RangedCombat!$K$4:$L$11,2))</f>
        <v>0</v>
      </c>
      <c r="M89" s="86"/>
      <c r="N89" s="68" t="str">
        <f>IF(M89="","0",VLOOKUP(M89,RangedCombat!$M$4:$N$13,2))</f>
        <v>0</v>
      </c>
      <c r="O89" s="85"/>
      <c r="P89" s="88"/>
      <c r="Q89" s="68" t="str">
        <f>IF(P89="","0",VLOOKUP(P89,RangedCombat!$P$4:$Q$12,2))</f>
        <v>0</v>
      </c>
      <c r="R89" s="71"/>
      <c r="S89" s="88"/>
      <c r="T89" s="68" t="str">
        <f>IF(S89="","0",VLOOKUP(S89,RangedCombat!$P$4:$Q$12,2))</f>
        <v>0</v>
      </c>
      <c r="V89" s="88"/>
      <c r="W89" s="68" t="str">
        <f>IF(V89="","0",VLOOKUP(V89,RangedCombat!$P$4:$Q$12,2))</f>
        <v>0</v>
      </c>
      <c r="X89" s="1"/>
      <c r="Y89" s="88"/>
      <c r="Z89" s="87"/>
      <c r="AB89" s="37">
        <f t="shared" si="6"/>
        <v>0</v>
      </c>
    </row>
    <row r="90" spans="1:28" ht="12.75">
      <c r="A90" s="89"/>
      <c r="B90" s="69">
        <f t="shared" si="4"/>
        <v>0</v>
      </c>
      <c r="C90" s="86"/>
      <c r="D90" s="68" t="str">
        <f>IF(C90="","0",VLOOKUP(C90,RangedCombat!$C$4:$D$10,2))</f>
        <v>0</v>
      </c>
      <c r="E90" s="85"/>
      <c r="F90" s="86"/>
      <c r="G90" s="68" t="str">
        <f>IF(F90="","0",VLOOKUP(F90,RangedCombat!$F$4:$G$7,2))</f>
        <v>0</v>
      </c>
      <c r="H90" s="85"/>
      <c r="I90" s="101">
        <f t="shared" si="5"/>
        <v>0</v>
      </c>
      <c r="J90" s="101">
        <f t="shared" si="7"/>
        <v>0</v>
      </c>
      <c r="K90" s="87"/>
      <c r="L90" s="68" t="str">
        <f>IF(K90="","0",VLOOKUP(K90,RangedCombat!$K$4:$L$11,2))</f>
        <v>0</v>
      </c>
      <c r="M90" s="86"/>
      <c r="N90" s="68" t="str">
        <f>IF(M90="","0",VLOOKUP(M90,RangedCombat!$M$4:$N$13,2))</f>
        <v>0</v>
      </c>
      <c r="O90" s="85"/>
      <c r="P90" s="88"/>
      <c r="Q90" s="68" t="str">
        <f>IF(P90="","0",VLOOKUP(P90,RangedCombat!$P$4:$Q$12,2))</f>
        <v>0</v>
      </c>
      <c r="R90" s="71"/>
      <c r="S90" s="88"/>
      <c r="T90" s="68" t="str">
        <f>IF(S90="","0",VLOOKUP(S90,RangedCombat!$P$4:$Q$12,2))</f>
        <v>0</v>
      </c>
      <c r="V90" s="88"/>
      <c r="W90" s="68" t="str">
        <f>IF(V90="","0",VLOOKUP(V90,RangedCombat!$P$4:$Q$12,2))</f>
        <v>0</v>
      </c>
      <c r="X90" s="1"/>
      <c r="Y90" s="88"/>
      <c r="Z90" s="87"/>
      <c r="AB90" s="37">
        <f t="shared" si="6"/>
        <v>0</v>
      </c>
    </row>
    <row r="91" spans="1:28" ht="12.75">
      <c r="A91" s="89"/>
      <c r="B91" s="69">
        <f t="shared" si="4"/>
        <v>0</v>
      </c>
      <c r="C91" s="86"/>
      <c r="D91" s="68" t="str">
        <f>IF(C91="","0",VLOOKUP(C91,RangedCombat!$C$4:$D$10,2))</f>
        <v>0</v>
      </c>
      <c r="E91" s="85"/>
      <c r="F91" s="86"/>
      <c r="G91" s="68" t="str">
        <f>IF(F91="","0",VLOOKUP(F91,RangedCombat!$F$4:$G$7,2))</f>
        <v>0</v>
      </c>
      <c r="H91" s="85"/>
      <c r="I91" s="101">
        <f t="shared" si="5"/>
        <v>0</v>
      </c>
      <c r="J91" s="101">
        <f t="shared" si="7"/>
        <v>0</v>
      </c>
      <c r="K91" s="87"/>
      <c r="L91" s="68" t="str">
        <f>IF(K91="","0",VLOOKUP(K91,RangedCombat!$K$4:$L$11,2))</f>
        <v>0</v>
      </c>
      <c r="M91" s="86"/>
      <c r="N91" s="68" t="str">
        <f>IF(M91="","0",VLOOKUP(M91,RangedCombat!$M$4:$N$13,2))</f>
        <v>0</v>
      </c>
      <c r="O91" s="85"/>
      <c r="P91" s="88"/>
      <c r="Q91" s="68" t="str">
        <f>IF(P91="","0",VLOOKUP(P91,RangedCombat!$P$4:$Q$12,2))</f>
        <v>0</v>
      </c>
      <c r="R91" s="71"/>
      <c r="S91" s="88"/>
      <c r="T91" s="68" t="str">
        <f>IF(S91="","0",VLOOKUP(S91,RangedCombat!$P$4:$Q$12,2))</f>
        <v>0</v>
      </c>
      <c r="V91" s="88"/>
      <c r="W91" s="68" t="str">
        <f>IF(V91="","0",VLOOKUP(V91,RangedCombat!$P$4:$Q$12,2))</f>
        <v>0</v>
      </c>
      <c r="X91" s="1"/>
      <c r="Y91" s="88"/>
      <c r="Z91" s="87"/>
      <c r="AB91" s="37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AE-Link</cp:lastModifiedBy>
  <cp:lastPrinted>2005-05-08T08:00:58Z</cp:lastPrinted>
  <dcterms:created xsi:type="dcterms:W3CDTF">1996-10-14T23:33:28Z</dcterms:created>
  <dcterms:modified xsi:type="dcterms:W3CDTF">2012-04-22T16:27:19Z</dcterms:modified>
  <cp:category/>
  <cp:version/>
  <cp:contentType/>
  <cp:contentStatus/>
</cp:coreProperties>
</file>